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Jaro-PC\Desktop\"/>
    </mc:Choice>
  </mc:AlternateContent>
  <xr:revisionPtr revIDLastSave="0" documentId="13_ncr:1_{D9883E3A-E569-463E-8130-F8606180CD2E}" xr6:coauthVersionLast="45" xr6:coauthVersionMax="45" xr10:uidLastSave="{00000000-0000-0000-0000-000000000000}"/>
  <bookViews>
    <workbookView xWindow="1524" yWindow="744" windowWidth="17280" windowHeight="11508" tabRatio="500" xr2:uid="{00000000-000D-0000-FFFF-FFFF00000000}"/>
  </bookViews>
  <sheets>
    <sheet name="Zamestnanci FPEDAS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1" i="6" l="1"/>
  <c r="H41" i="6" s="1"/>
  <c r="H40" i="6"/>
  <c r="G39" i="6"/>
  <c r="F39" i="6"/>
  <c r="E39" i="6"/>
  <c r="D39" i="6"/>
  <c r="C39" i="6"/>
  <c r="H38" i="6"/>
  <c r="G37" i="6"/>
  <c r="E37" i="6"/>
  <c r="C37" i="6"/>
  <c r="H35" i="6"/>
  <c r="G34" i="6"/>
  <c r="H34" i="6" s="1"/>
  <c r="F34" i="6"/>
  <c r="F33" i="6"/>
  <c r="H33" i="6" s="1"/>
  <c r="H32" i="6"/>
  <c r="H31" i="6"/>
  <c r="H30" i="6"/>
  <c r="H29" i="6"/>
  <c r="H28" i="6"/>
  <c r="G28" i="6"/>
  <c r="F28" i="6"/>
  <c r="E28" i="6"/>
  <c r="E27" i="6"/>
  <c r="C27" i="6"/>
  <c r="F26" i="6"/>
  <c r="H26" i="6" s="1"/>
  <c r="H25" i="6"/>
  <c r="H24" i="6"/>
  <c r="C24" i="6"/>
  <c r="C23" i="6"/>
  <c r="H23" i="6" s="1"/>
  <c r="G22" i="6"/>
  <c r="H22" i="6" s="1"/>
  <c r="F22" i="6"/>
  <c r="C22" i="6"/>
  <c r="G21" i="6"/>
  <c r="F21" i="6"/>
  <c r="E21" i="6"/>
  <c r="C21" i="6"/>
  <c r="H20" i="6"/>
  <c r="H19" i="6"/>
  <c r="G18" i="6"/>
  <c r="F18" i="6"/>
  <c r="E18" i="6"/>
  <c r="D18" i="6"/>
  <c r="C18" i="6"/>
  <c r="F17" i="6"/>
  <c r="E17" i="6"/>
  <c r="C17" i="6"/>
  <c r="H17" i="6" s="1"/>
  <c r="B17" i="6"/>
  <c r="G16" i="6"/>
  <c r="H16" i="6" s="1"/>
  <c r="G15" i="6"/>
  <c r="H15" i="6" s="1"/>
  <c r="C15" i="6"/>
  <c r="B15" i="6"/>
  <c r="H14" i="6"/>
  <c r="G13" i="6"/>
  <c r="F13" i="6"/>
  <c r="C13" i="6"/>
  <c r="H12" i="6"/>
  <c r="H11" i="6"/>
  <c r="E11" i="6"/>
  <c r="C11" i="6"/>
  <c r="G10" i="6"/>
  <c r="F10" i="6"/>
  <c r="D10" i="6"/>
  <c r="G9" i="6"/>
  <c r="F9" i="6"/>
  <c r="E9" i="6"/>
  <c r="H9" i="6" s="1"/>
  <c r="D9" i="6"/>
  <c r="C9" i="6"/>
  <c r="H8" i="6"/>
  <c r="H7" i="6"/>
  <c r="H6" i="6"/>
  <c r="H5" i="6"/>
  <c r="H21" i="6" l="1"/>
  <c r="H39" i="6"/>
  <c r="H18" i="6"/>
  <c r="H13" i="6"/>
  <c r="H37" i="6"/>
  <c r="H10" i="6"/>
  <c r="H27" i="6"/>
  <c r="H126" i="6"/>
  <c r="H136" i="6"/>
  <c r="H135" i="6"/>
  <c r="H134" i="6"/>
  <c r="H133" i="6"/>
  <c r="H132" i="6"/>
  <c r="H131" i="6"/>
  <c r="H130" i="6"/>
  <c r="G129" i="6"/>
  <c r="E129" i="6"/>
  <c r="C129" i="6"/>
  <c r="B129" i="6"/>
  <c r="H128" i="6"/>
  <c r="E127" i="6"/>
  <c r="C127" i="6"/>
  <c r="H127" i="6" s="1"/>
  <c r="H125" i="6"/>
  <c r="H124" i="6"/>
  <c r="H123" i="6"/>
  <c r="E122" i="6"/>
  <c r="H122" i="6" s="1"/>
  <c r="H129" i="6" l="1"/>
  <c r="H43" i="6"/>
  <c r="H44" i="6"/>
  <c r="G45" i="6"/>
  <c r="G138" i="6" s="1"/>
  <c r="H45" i="6"/>
  <c r="H46" i="6"/>
  <c r="H47" i="6"/>
  <c r="F48" i="6"/>
  <c r="H48" i="6"/>
  <c r="F49" i="6"/>
  <c r="H49" i="6"/>
  <c r="H50" i="6"/>
  <c r="H51" i="6"/>
  <c r="G52" i="6"/>
  <c r="H52" i="6"/>
  <c r="H53" i="6"/>
  <c r="H54" i="6"/>
  <c r="F55" i="6"/>
  <c r="G55" i="6"/>
  <c r="H55" i="6"/>
  <c r="H56" i="6"/>
  <c r="F57" i="6"/>
  <c r="G57" i="6"/>
  <c r="H57" i="6"/>
  <c r="H58" i="6"/>
  <c r="H59" i="6"/>
  <c r="H60" i="6"/>
  <c r="H61" i="6"/>
  <c r="H62" i="6"/>
  <c r="H63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1" i="6"/>
  <c r="H82" i="6"/>
  <c r="H83" i="6"/>
  <c r="H84" i="6"/>
  <c r="H85" i="6"/>
  <c r="H86" i="6"/>
  <c r="H87" i="6"/>
  <c r="H88" i="6"/>
  <c r="H89" i="6"/>
  <c r="H90" i="6"/>
  <c r="H91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7" i="6"/>
  <c r="B118" i="6"/>
  <c r="H118" i="6" s="1"/>
  <c r="H138" i="6" s="1"/>
  <c r="C118" i="6"/>
  <c r="C138" i="6" s="1"/>
  <c r="G118" i="6"/>
  <c r="G120" i="6"/>
  <c r="H120" i="6"/>
  <c r="C137" i="6"/>
  <c r="D137" i="6"/>
  <c r="E137" i="6"/>
  <c r="F137" i="6"/>
  <c r="G137" i="6"/>
  <c r="B137" i="6"/>
  <c r="C119" i="6"/>
  <c r="D138" i="6"/>
  <c r="E138" i="6"/>
  <c r="F138" i="6"/>
  <c r="G119" i="6"/>
  <c r="H119" i="6" s="1"/>
  <c r="B119" i="6"/>
  <c r="B116" i="6"/>
  <c r="B138" i="6" s="1"/>
  <c r="H92" i="6"/>
  <c r="H115" i="6"/>
  <c r="H116" i="6"/>
</calcChain>
</file>

<file path=xl/sharedStrings.xml><?xml version="1.0" encoding="utf-8"?>
<sst xmlns="http://schemas.openxmlformats.org/spreadsheetml/2006/main" count="140" uniqueCount="134">
  <si>
    <t>Zamestnanec</t>
  </si>
  <si>
    <t>Galieriková Andrea</t>
  </si>
  <si>
    <t>Adamko, Peter</t>
  </si>
  <si>
    <t>Blažeková, Oľga</t>
  </si>
  <si>
    <t>Böhm, Patrik</t>
  </si>
  <si>
    <t>Böhmová, Gabriela</t>
  </si>
  <si>
    <t>Ďurica, Marek</t>
  </si>
  <si>
    <t>Fabušová, Viktória</t>
  </si>
  <si>
    <t>Frnda, Jaroslav</t>
  </si>
  <si>
    <t>Gazdíková, Jana</t>
  </si>
  <si>
    <t>Guttenová, Danuše</t>
  </si>
  <si>
    <t>Ilavská, Iveta</t>
  </si>
  <si>
    <t>Vojteková, Mária</t>
  </si>
  <si>
    <t>Dávid Andrej</t>
  </si>
  <si>
    <t>Jurkovič Martin</t>
  </si>
  <si>
    <t>Kalina Tomáš</t>
  </si>
  <si>
    <t>Sosedová Jarmila</t>
  </si>
  <si>
    <t>Bartošová Viera</t>
  </si>
  <si>
    <t>Ceniga Pavel</t>
  </si>
  <si>
    <t>Ďurana Pavol</t>
  </si>
  <si>
    <t>Frajtová Michalíková Katarína</t>
  </si>
  <si>
    <t>Gajanová Ľubica</t>
  </si>
  <si>
    <t>Gogolová Martina</t>
  </si>
  <si>
    <t>Gregová Elena</t>
  </si>
  <si>
    <t>Hrašková Dagmar</t>
  </si>
  <si>
    <t>Janošková Katarína</t>
  </si>
  <si>
    <t>Kicová Eva</t>
  </si>
  <si>
    <t>Klieštik Tomáš</t>
  </si>
  <si>
    <t>Kolenčík Juraj</t>
  </si>
  <si>
    <t>Kováčová Mária</t>
  </si>
  <si>
    <t>Kráľ Pavol</t>
  </si>
  <si>
    <t>Kramárová Katarína</t>
  </si>
  <si>
    <t>Križanová Anna</t>
  </si>
  <si>
    <t>Majerčák Peter</t>
  </si>
  <si>
    <t>Michalková Lucia</t>
  </si>
  <si>
    <t>Nadányiová Margaréta</t>
  </si>
  <si>
    <t>Podhorská Ivana</t>
  </si>
  <si>
    <t>Poniščiaková Oľga</t>
  </si>
  <si>
    <t>Sedláková Iveta</t>
  </si>
  <si>
    <t>Seemann Peter</t>
  </si>
  <si>
    <t>Siekelová Anna</t>
  </si>
  <si>
    <t>Štofková Zuzana</t>
  </si>
  <si>
    <t>Šukalová Viera</t>
  </si>
  <si>
    <t>Švábová Lucia</t>
  </si>
  <si>
    <t>Vagner Ladislav</t>
  </si>
  <si>
    <t>Valášková Katarína</t>
  </si>
  <si>
    <t>Zvaríková Katarína</t>
  </si>
  <si>
    <t>Achimská Veronika</t>
  </si>
  <si>
    <t>Achimský Karol</t>
  </si>
  <si>
    <t>Čorejova Tatiana</t>
  </si>
  <si>
    <t>Fabuš Juraj</t>
  </si>
  <si>
    <t>Garbárová Miriam</t>
  </si>
  <si>
    <t>Hollá - Bachanová Petra</t>
  </si>
  <si>
    <t>Jankalová Miriam</t>
  </si>
  <si>
    <t>Kolarovszki Peter</t>
  </si>
  <si>
    <t>Kováčiková Martina</t>
  </si>
  <si>
    <t>Kremeňová Iveta</t>
  </si>
  <si>
    <t>Madleňák Radovan</t>
  </si>
  <si>
    <t>Madleňáková Lucia</t>
  </si>
  <si>
    <t>Madudová Emília</t>
  </si>
  <si>
    <t>Majerčáková Margita</t>
  </si>
  <si>
    <t>Paďourová Anna</t>
  </si>
  <si>
    <t>Repková Štofková Katarína</t>
  </si>
  <si>
    <t>Rostášová Mária</t>
  </si>
  <si>
    <t>Strenitzerová Mariana</t>
  </si>
  <si>
    <t>Štofková Jana</t>
  </si>
  <si>
    <t>Tengler Jiří</t>
  </si>
  <si>
    <t>Vaculík Juraj</t>
  </si>
  <si>
    <t xml:space="preserve">Eva Brumerčíková </t>
  </si>
  <si>
    <t>Bibiána Buková</t>
  </si>
  <si>
    <t>Juraj Čamaj</t>
  </si>
  <si>
    <t>Lenka Černá</t>
  </si>
  <si>
    <t>Anna Dolinayová</t>
  </si>
  <si>
    <t>Jozef Gašparík</t>
  </si>
  <si>
    <t>Martin Kendra</t>
  </si>
  <si>
    <t>Vladimír Klapita</t>
  </si>
  <si>
    <t>Jana Klimková</t>
  </si>
  <si>
    <t>Jozef Majerčák</t>
  </si>
  <si>
    <t>Jaroslav Mašek</t>
  </si>
  <si>
    <t>Pavol Meško</t>
  </si>
  <si>
    <t>Eva Nedeliaková</t>
  </si>
  <si>
    <t>Lumír Pečený</t>
  </si>
  <si>
    <t xml:space="preserve">Vladislav Zitrický </t>
  </si>
  <si>
    <t>Spolu</t>
  </si>
  <si>
    <t>Černický Ľubomír</t>
  </si>
  <si>
    <t>Gnap Jozef</t>
  </si>
  <si>
    <t>Gogola Marián</t>
  </si>
  <si>
    <t>Jagelčák Juraj</t>
  </si>
  <si>
    <t>Kalašová Alica</t>
  </si>
  <si>
    <t>Konečný Vladimír</t>
  </si>
  <si>
    <t>Kubáňová Jaroslava</t>
  </si>
  <si>
    <t>Kubasáková Iveta</t>
  </si>
  <si>
    <t>Mikušová Miroslava</t>
  </si>
  <si>
    <t>Ondruš Ján</t>
  </si>
  <si>
    <t>Paľo Jozef</t>
  </si>
  <si>
    <t>Poliak Miloš</t>
  </si>
  <si>
    <t>Poliaková Bibiána</t>
  </si>
  <si>
    <t>Skrúcaný Tomáš</t>
  </si>
  <si>
    <t>Synák František</t>
  </si>
  <si>
    <t>Šarkan Branislav</t>
  </si>
  <si>
    <t>Vrábel Ján</t>
  </si>
  <si>
    <t>Novák Andrej</t>
  </si>
  <si>
    <t>Novák Sedláčková Alena</t>
  </si>
  <si>
    <t>Badánik Benedikt</t>
  </si>
  <si>
    <t>Tomová Anna</t>
  </si>
  <si>
    <t>Kazda Antonín</t>
  </si>
  <si>
    <t>Bugaj Martin</t>
  </si>
  <si>
    <t>Čerňan Jozef</t>
  </si>
  <si>
    <t>Rovňanová Valicová Alexandra</t>
  </si>
  <si>
    <t>Biba, Vladislav</t>
  </si>
  <si>
    <t>Kontrová, Lýdia</t>
  </si>
  <si>
    <t>Pavličko, Michal</t>
  </si>
  <si>
    <t>Šusteková, Daniela</t>
  </si>
  <si>
    <t>Birtus Miloš</t>
  </si>
  <si>
    <t>Cúg Juraj</t>
  </si>
  <si>
    <t>Majerová Jana</t>
  </si>
  <si>
    <t>Kollár Boris</t>
  </si>
  <si>
    <t>Poliaková Adela</t>
  </si>
  <si>
    <t>Spuchľáková Erika (vyd. Kovalová)</t>
  </si>
  <si>
    <t>Stanislav Zábojník</t>
  </si>
  <si>
    <t>Materna Matúš</t>
  </si>
  <si>
    <t>Janovec Michal</t>
  </si>
  <si>
    <t xml:space="preserve">Pecho Pavol </t>
  </si>
  <si>
    <t>Q1</t>
  </si>
  <si>
    <t>Q2</t>
  </si>
  <si>
    <t>Q3</t>
  </si>
  <si>
    <t>Q4</t>
  </si>
  <si>
    <t>Čulík Kristián</t>
  </si>
  <si>
    <t>Skřivánek-Kubíková Simona</t>
  </si>
  <si>
    <t>Slotová Janka</t>
  </si>
  <si>
    <t>Impaktované časopisy 2019 - 2020</t>
  </si>
  <si>
    <t>WOS</t>
  </si>
  <si>
    <t>Scopus</t>
  </si>
  <si>
    <t>0,50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</si>
</sst>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FF0000"/>
      <name val="Calibri"/>
      <family val="2"/>
      <scheme val="minor"/>
    </font>
    <font>
      <sz val="10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2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rgb="FF000000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/>
  </cellStyleXfs>
  <cellXfs count="84">
    <xf numFmtId="0" fontId="0" fillId="0" borderId="0" xfId="0"/>
    <xf numFmtId="0" fontId="0" fillId="0" borderId="1" xfId="0" applyFont="1" applyFill="1" applyBorder="1"/>
    <xf numFmtId="0" fontId="0" fillId="0" borderId="2" xfId="0" applyFont="1" applyFill="1" applyBorder="1"/>
    <xf numFmtId="0" fontId="0" fillId="0" borderId="1" xfId="0" applyBorder="1"/>
    <xf numFmtId="0" fontId="4" fillId="0" borderId="3" xfId="0" applyFont="1" applyBorder="1" applyAlignment="1">
      <alignment horizontal="right"/>
    </xf>
    <xf numFmtId="0" fontId="0" fillId="0" borderId="3" xfId="0" applyFont="1" applyFill="1" applyBorder="1"/>
    <xf numFmtId="0" fontId="4" fillId="0" borderId="1" xfId="0" applyFont="1" applyBorder="1"/>
    <xf numFmtId="2" fontId="0" fillId="0" borderId="2" xfId="0" applyNumberFormat="1" applyBorder="1"/>
    <xf numFmtId="2" fontId="6" fillId="0" borderId="1" xfId="0" applyNumberFormat="1" applyFont="1" applyFill="1" applyBorder="1"/>
    <xf numFmtId="0" fontId="7" fillId="0" borderId="0" xfId="0" applyFont="1"/>
    <xf numFmtId="2" fontId="7" fillId="0" borderId="0" xfId="0" applyNumberFormat="1" applyFont="1"/>
    <xf numFmtId="0" fontId="1" fillId="0" borderId="1" xfId="0" applyFont="1" applyFill="1" applyBorder="1"/>
    <xf numFmtId="2" fontId="1" fillId="2" borderId="1" xfId="0" applyNumberFormat="1" applyFont="1" applyFill="1" applyBorder="1"/>
    <xf numFmtId="2" fontId="9" fillId="0" borderId="1" xfId="0" applyNumberFormat="1" applyFont="1" applyFill="1" applyBorder="1"/>
    <xf numFmtId="0" fontId="5" fillId="0" borderId="1" xfId="0" applyFont="1" applyFill="1" applyBorder="1"/>
    <xf numFmtId="0" fontId="0" fillId="0" borderId="1" xfId="0" applyFill="1" applyBorder="1"/>
    <xf numFmtId="2" fontId="0" fillId="0" borderId="1" xfId="0" applyNumberFormat="1" applyFill="1" applyBorder="1"/>
    <xf numFmtId="2" fontId="7" fillId="0" borderId="0" xfId="0" applyNumberFormat="1" applyFont="1"/>
    <xf numFmtId="2" fontId="1" fillId="0" borderId="1" xfId="0" applyNumberFormat="1" applyFont="1" applyFill="1" applyBorder="1"/>
    <xf numFmtId="2" fontId="7" fillId="0" borderId="0" xfId="0" applyNumberFormat="1" applyFont="1" applyFill="1"/>
    <xf numFmtId="0" fontId="0" fillId="0" borderId="0" xfId="0" applyFill="1"/>
    <xf numFmtId="2" fontId="0" fillId="0" borderId="2" xfId="0" applyNumberFormat="1" applyFill="1" applyBorder="1"/>
    <xf numFmtId="2" fontId="1" fillId="0" borderId="5" xfId="0" applyNumberFormat="1" applyFont="1" applyFill="1" applyBorder="1"/>
    <xf numFmtId="2" fontId="1" fillId="0" borderId="6" xfId="0" applyNumberFormat="1" applyFont="1" applyFill="1" applyBorder="1"/>
    <xf numFmtId="2" fontId="1" fillId="2" borderId="5" xfId="0" applyNumberFormat="1" applyFont="1" applyFill="1" applyBorder="1"/>
    <xf numFmtId="2" fontId="1" fillId="2" borderId="6" xfId="0" applyNumberFormat="1" applyFont="1" applyFill="1" applyBorder="1"/>
    <xf numFmtId="2" fontId="9" fillId="0" borderId="6" xfId="0" applyNumberFormat="1" applyFont="1" applyFill="1" applyBorder="1"/>
    <xf numFmtId="0" fontId="1" fillId="0" borderId="5" xfId="0" applyFont="1" applyFill="1" applyBorder="1"/>
    <xf numFmtId="0" fontId="1" fillId="0" borderId="6" xfId="0" applyFont="1" applyFill="1" applyBorder="1"/>
    <xf numFmtId="2" fontId="6" fillId="0" borderId="5" xfId="0" applyNumberFormat="1" applyFont="1" applyFill="1" applyBorder="1"/>
    <xf numFmtId="2" fontId="6" fillId="0" borderId="6" xfId="0" applyNumberFormat="1" applyFont="1" applyFill="1" applyBorder="1"/>
    <xf numFmtId="2" fontId="0" fillId="0" borderId="5" xfId="0" applyNumberFormat="1" applyFill="1" applyBorder="1"/>
    <xf numFmtId="2" fontId="0" fillId="0" borderId="6" xfId="0" applyNumberFormat="1" applyFill="1" applyBorder="1"/>
    <xf numFmtId="0" fontId="4" fillId="0" borderId="8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2" fontId="11" fillId="0" borderId="0" xfId="0" applyNumberFormat="1" applyFont="1"/>
    <xf numFmtId="0" fontId="4" fillId="0" borderId="10" xfId="0" applyFont="1" applyBorder="1" applyAlignment="1">
      <alignment horizontal="right"/>
    </xf>
    <xf numFmtId="2" fontId="0" fillId="0" borderId="11" xfId="0" applyNumberFormat="1" applyBorder="1"/>
    <xf numFmtId="2" fontId="0" fillId="0" borderId="12" xfId="0" applyNumberFormat="1" applyBorder="1"/>
    <xf numFmtId="0" fontId="6" fillId="0" borderId="0" xfId="0" applyFont="1" applyBorder="1"/>
    <xf numFmtId="2" fontId="6" fillId="0" borderId="0" xfId="0" applyNumberFormat="1" applyFont="1" applyBorder="1"/>
    <xf numFmtId="2" fontId="0" fillId="0" borderId="1" xfId="0" applyNumberFormat="1" applyBorder="1"/>
    <xf numFmtId="2" fontId="0" fillId="0" borderId="5" xfId="0" applyNumberFormat="1" applyBorder="1"/>
    <xf numFmtId="2" fontId="0" fillId="0" borderId="6" xfId="0" applyNumberFormat="1" applyBorder="1"/>
    <xf numFmtId="0" fontId="0" fillId="3" borderId="1" xfId="0" applyFill="1" applyBorder="1"/>
    <xf numFmtId="2" fontId="0" fillId="3" borderId="1" xfId="0" applyNumberFormat="1" applyFill="1" applyBorder="1"/>
    <xf numFmtId="2" fontId="0" fillId="3" borderId="5" xfId="0" applyNumberFormat="1" applyFill="1" applyBorder="1"/>
    <xf numFmtId="2" fontId="0" fillId="3" borderId="6" xfId="0" applyNumberFormat="1" applyFill="1" applyBorder="1"/>
    <xf numFmtId="2" fontId="7" fillId="3" borderId="0" xfId="0" applyNumberFormat="1" applyFont="1" applyFill="1"/>
    <xf numFmtId="0" fontId="0" fillId="4" borderId="1" xfId="0" applyFill="1" applyBorder="1"/>
    <xf numFmtId="2" fontId="0" fillId="4" borderId="1" xfId="0" applyNumberFormat="1" applyFill="1" applyBorder="1"/>
    <xf numFmtId="2" fontId="0" fillId="4" borderId="5" xfId="0" applyNumberFormat="1" applyFill="1" applyBorder="1"/>
    <xf numFmtId="2" fontId="0" fillId="4" borderId="6" xfId="0" applyNumberFormat="1" applyFill="1" applyBorder="1"/>
    <xf numFmtId="2" fontId="7" fillId="4" borderId="0" xfId="0" applyNumberFormat="1" applyFont="1" applyFill="1"/>
    <xf numFmtId="0" fontId="0" fillId="2" borderId="1" xfId="0" applyFill="1" applyBorder="1"/>
    <xf numFmtId="2" fontId="0" fillId="2" borderId="1" xfId="0" applyNumberFormat="1" applyFill="1" applyBorder="1"/>
    <xf numFmtId="2" fontId="0" fillId="2" borderId="5" xfId="0" applyNumberFormat="1" applyFill="1" applyBorder="1"/>
    <xf numFmtId="2" fontId="0" fillId="2" borderId="6" xfId="0" applyNumberFormat="1" applyFill="1" applyBorder="1"/>
    <xf numFmtId="2" fontId="7" fillId="2" borderId="0" xfId="0" applyNumberFormat="1" applyFont="1" applyFill="1"/>
    <xf numFmtId="0" fontId="6" fillId="0" borderId="0" xfId="0" applyFont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2" fontId="1" fillId="3" borderId="6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2" fontId="1" fillId="3" borderId="5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2" fontId="1" fillId="3" borderId="5" xfId="0" applyNumberFormat="1" applyFont="1" applyFill="1" applyBorder="1" applyAlignment="1">
      <alignment horizontal="center"/>
    </xf>
    <xf numFmtId="2" fontId="1" fillId="3" borderId="6" xfId="0" applyNumberFormat="1" applyFont="1" applyFill="1" applyBorder="1" applyAlignment="1">
      <alignment horizontal="center"/>
    </xf>
    <xf numFmtId="0" fontId="12" fillId="5" borderId="5" xfId="0" applyFont="1" applyFill="1" applyBorder="1" applyAlignment="1">
      <alignment wrapText="1"/>
    </xf>
    <xf numFmtId="0" fontId="12" fillId="5" borderId="6" xfId="0" applyFont="1" applyFill="1" applyBorder="1" applyAlignment="1">
      <alignment wrapText="1"/>
    </xf>
    <xf numFmtId="0" fontId="12" fillId="0" borderId="13" xfId="0" applyFont="1" applyBorder="1" applyAlignment="1">
      <alignment wrapText="1"/>
    </xf>
    <xf numFmtId="2" fontId="0" fillId="4" borderId="1" xfId="0" applyNumberForma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</cellXfs>
  <cellStyles count="44">
    <cellStyle name="Hypertextové prepojenie" xfId="1" builtinId="8" hidden="1"/>
    <cellStyle name="Hypertextové prepojenie" xfId="3" builtinId="8" hidden="1"/>
    <cellStyle name="Hypertextové prepojenie" xfId="5" builtinId="8" hidden="1"/>
    <cellStyle name="Hypertextové prepojenie" xfId="7" builtinId="8" hidden="1"/>
    <cellStyle name="Hypertextové prepojenie" xfId="9" builtinId="8" hidden="1"/>
    <cellStyle name="Hypertextové prepojenie" xfId="11" builtinId="8" hidden="1"/>
    <cellStyle name="Hypertextové prepojenie" xfId="13" builtinId="8" hidden="1"/>
    <cellStyle name="Hypertextové prepojenie" xfId="15" builtinId="8" hidden="1"/>
    <cellStyle name="Hypertextové prepojenie" xfId="17" builtinId="8" hidden="1"/>
    <cellStyle name="Hypertextové prepojenie" xfId="19" builtinId="8" hidden="1"/>
    <cellStyle name="Hypertextové prepojenie" xfId="21" builtinId="8" hidden="1"/>
    <cellStyle name="Hypertextové prepojenie" xfId="23" builtinId="8" hidden="1"/>
    <cellStyle name="Hypertextové prepojenie" xfId="25" builtinId="8" hidden="1"/>
    <cellStyle name="Hypertextové prepojenie" xfId="27" builtinId="8" hidden="1"/>
    <cellStyle name="Hypertextové prepojenie" xfId="29" builtinId="8" hidden="1"/>
    <cellStyle name="Hypertextové prepojenie" xfId="31" builtinId="8" hidden="1"/>
    <cellStyle name="Hypertextové prepojenie" xfId="33" builtinId="8" hidden="1"/>
    <cellStyle name="Hypertextové prepojenie" xfId="35" builtinId="8" hidden="1"/>
    <cellStyle name="Hypertextové prepojenie" xfId="37" builtinId="8" hidden="1"/>
    <cellStyle name="Hypertextové prepojenie" xfId="39" builtinId="8" hidden="1"/>
    <cellStyle name="Hypertextové prepojenie" xfId="41" builtinId="8" hidden="1"/>
    <cellStyle name="Normálna" xfId="0" builtinId="0"/>
    <cellStyle name="Normálna 2" xfId="43" xr:uid="{00000000-0005-0000-0000-000016000000}"/>
    <cellStyle name="Použité hypertextové prepojenie" xfId="2" builtinId="9" hidden="1"/>
    <cellStyle name="Použité hypertextové prepojenie" xfId="4" builtinId="9" hidden="1"/>
    <cellStyle name="Použité hypertextové prepojenie" xfId="6" builtinId="9" hidden="1"/>
    <cellStyle name="Použité hypertextové prepojenie" xfId="8" builtinId="9" hidden="1"/>
    <cellStyle name="Použité hypertextové prepojenie" xfId="10" builtinId="9" hidden="1"/>
    <cellStyle name="Použité hypertextové prepojenie" xfId="12" builtinId="9" hidden="1"/>
    <cellStyle name="Použité hypertextové prepojenie" xfId="14" builtinId="9" hidden="1"/>
    <cellStyle name="Použité hypertextové prepojenie" xfId="16" builtinId="9" hidden="1"/>
    <cellStyle name="Použité hypertextové prepojenie" xfId="18" builtinId="9" hidden="1"/>
    <cellStyle name="Použité hypertextové prepojenie" xfId="20" builtinId="9" hidden="1"/>
    <cellStyle name="Použité hypertextové prepojenie" xfId="22" builtinId="9" hidden="1"/>
    <cellStyle name="Použité hypertextové prepojenie" xfId="24" builtinId="9" hidden="1"/>
    <cellStyle name="Použité hypertextové prepojenie" xfId="26" builtinId="9" hidden="1"/>
    <cellStyle name="Použité hypertextové prepojenie" xfId="28" builtinId="9" hidden="1"/>
    <cellStyle name="Použité hypertextové prepojenie" xfId="30" builtinId="9" hidden="1"/>
    <cellStyle name="Použité hypertextové prepojenie" xfId="32" builtinId="9" hidden="1"/>
    <cellStyle name="Použité hypertextové prepojenie" xfId="34" builtinId="9" hidden="1"/>
    <cellStyle name="Použité hypertextové prepojenie" xfId="36" builtinId="9" hidden="1"/>
    <cellStyle name="Použité hypertextové prepojenie" xfId="38" builtinId="9" hidden="1"/>
    <cellStyle name="Použité hypertextové prepojenie" xfId="40" builtinId="9" hidden="1"/>
    <cellStyle name="Použité hypertextové prepojenie" xfId="42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5"/>
  <sheetViews>
    <sheetView tabSelected="1" zoomScale="85" zoomScaleNormal="85" workbookViewId="0">
      <pane xSplit="1" ySplit="3" topLeftCell="B124" activePane="bottomRight" state="frozen"/>
      <selection pane="topRight" activeCell="B1" sqref="B1"/>
      <selection pane="bottomLeft" activeCell="A3" sqref="A3"/>
      <selection pane="bottomRight" activeCell="M37" sqref="M37"/>
    </sheetView>
  </sheetViews>
  <sheetFormatPr defaultColWidth="8.8984375" defaultRowHeight="15.6" x14ac:dyDescent="0.3"/>
  <cols>
    <col min="1" max="1" width="33.09765625" customWidth="1"/>
    <col min="2" max="2" width="9" customWidth="1"/>
    <col min="3" max="6" width="7.69921875" customWidth="1"/>
    <col min="7" max="7" width="8.09765625" customWidth="1"/>
    <col min="8" max="8" width="8.69921875" style="9" customWidth="1"/>
  </cols>
  <sheetData>
    <row r="1" spans="1:8" x14ac:dyDescent="0.3">
      <c r="B1" s="59" t="s">
        <v>130</v>
      </c>
      <c r="C1" s="59"/>
      <c r="D1" s="59"/>
      <c r="E1" s="59"/>
      <c r="F1" s="59"/>
      <c r="G1" s="59"/>
    </row>
    <row r="2" spans="1:8" x14ac:dyDescent="0.3">
      <c r="B2" s="60" t="s">
        <v>131</v>
      </c>
      <c r="C2" s="60"/>
      <c r="D2" s="60"/>
      <c r="E2" s="60"/>
      <c r="F2" s="61" t="s">
        <v>132</v>
      </c>
      <c r="G2" s="60"/>
    </row>
    <row r="3" spans="1:8" ht="16.2" thickBot="1" x14ac:dyDescent="0.35">
      <c r="A3" s="5"/>
      <c r="B3" s="4" t="s">
        <v>123</v>
      </c>
      <c r="C3" s="4" t="s">
        <v>124</v>
      </c>
      <c r="D3" s="4" t="s">
        <v>125</v>
      </c>
      <c r="E3" s="33" t="s">
        <v>126</v>
      </c>
      <c r="F3" s="34" t="s">
        <v>123</v>
      </c>
      <c r="G3" s="4" t="s">
        <v>124</v>
      </c>
      <c r="H3" s="9" t="s">
        <v>83</v>
      </c>
    </row>
    <row r="4" spans="1:8" ht="16.2" thickTop="1" x14ac:dyDescent="0.3">
      <c r="A4" s="2"/>
      <c r="B4" s="21"/>
      <c r="C4" s="21"/>
      <c r="D4" s="7"/>
      <c r="E4" s="37"/>
      <c r="F4" s="38"/>
      <c r="G4" s="7"/>
      <c r="H4" s="10"/>
    </row>
    <row r="5" spans="1:8" x14ac:dyDescent="0.3">
      <c r="A5" s="3" t="s">
        <v>17</v>
      </c>
      <c r="B5" s="62"/>
      <c r="C5" s="62"/>
      <c r="D5" s="63"/>
      <c r="E5" s="64"/>
      <c r="F5" s="65">
        <v>0.4</v>
      </c>
      <c r="G5" s="66">
        <v>0.2</v>
      </c>
      <c r="H5" s="67">
        <f t="shared" ref="H5:H41" si="0">SUM(B5:G5)</f>
        <v>0.60000000000000009</v>
      </c>
    </row>
    <row r="6" spans="1:8" x14ac:dyDescent="0.3">
      <c r="A6" s="3" t="s">
        <v>113</v>
      </c>
      <c r="B6" s="62"/>
      <c r="C6" s="62"/>
      <c r="D6" s="63"/>
      <c r="E6" s="64"/>
      <c r="F6" s="68"/>
      <c r="G6" s="63"/>
      <c r="H6" s="67">
        <f t="shared" si="0"/>
        <v>0</v>
      </c>
    </row>
    <row r="7" spans="1:8" x14ac:dyDescent="0.3">
      <c r="A7" s="3" t="s">
        <v>18</v>
      </c>
      <c r="B7" s="62"/>
      <c r="C7" s="62"/>
      <c r="D7" s="63"/>
      <c r="E7" s="64"/>
      <c r="F7" s="68"/>
      <c r="G7" s="63"/>
      <c r="H7" s="67">
        <f t="shared" si="0"/>
        <v>0</v>
      </c>
    </row>
    <row r="8" spans="1:8" x14ac:dyDescent="0.3">
      <c r="A8" s="3" t="s">
        <v>114</v>
      </c>
      <c r="B8" s="62"/>
      <c r="C8" s="62"/>
      <c r="D8" s="63"/>
      <c r="E8" s="64"/>
      <c r="F8" s="68"/>
      <c r="G8" s="63">
        <v>0.4</v>
      </c>
      <c r="H8" s="67">
        <f t="shared" si="0"/>
        <v>0.4</v>
      </c>
    </row>
    <row r="9" spans="1:8" x14ac:dyDescent="0.3">
      <c r="A9" s="3" t="s">
        <v>19</v>
      </c>
      <c r="B9" s="62"/>
      <c r="C9" s="69">
        <f>0.4+0.25+0.2</f>
        <v>0.85000000000000009</v>
      </c>
      <c r="D9" s="66">
        <f>0.3+0.2+0.22</f>
        <v>0.72</v>
      </c>
      <c r="E9" s="70">
        <f xml:space="preserve"> 0.33+0.3+0.25+0.25+0.25+0.2+0.3+0.1+0.1</f>
        <v>2.08</v>
      </c>
      <c r="F9" s="65">
        <f>0.35+0.2+0.3+0.4+0.5+0.33+0.33</f>
        <v>2.41</v>
      </c>
      <c r="G9" s="66">
        <f>0.45+0.4+0.4+0.3</f>
        <v>1.55</v>
      </c>
      <c r="H9" s="67">
        <f>SUM(B9:G9)</f>
        <v>7.61</v>
      </c>
    </row>
    <row r="10" spans="1:8" x14ac:dyDescent="0.3">
      <c r="A10" s="3" t="s">
        <v>20</v>
      </c>
      <c r="B10" s="62"/>
      <c r="C10" s="62"/>
      <c r="D10" s="66">
        <f>0.22</f>
        <v>0.22</v>
      </c>
      <c r="E10" s="64"/>
      <c r="F10" s="65">
        <f>0.4+0.4</f>
        <v>0.8</v>
      </c>
      <c r="G10" s="66">
        <f>0.3</f>
        <v>0.3</v>
      </c>
      <c r="H10" s="67">
        <f t="shared" si="0"/>
        <v>1.32</v>
      </c>
    </row>
    <row r="11" spans="1:8" x14ac:dyDescent="0.3">
      <c r="A11" s="3" t="s">
        <v>21</v>
      </c>
      <c r="B11" s="62"/>
      <c r="C11" s="62">
        <f>0.33+0.15+0.3</f>
        <v>0.78</v>
      </c>
      <c r="D11" s="63"/>
      <c r="E11" s="70">
        <f>0.35+0.34+0.25+0.5+0.34</f>
        <v>1.78</v>
      </c>
      <c r="F11" s="68"/>
      <c r="G11" s="63"/>
      <c r="H11" s="67">
        <f t="shared" si="0"/>
        <v>2.56</v>
      </c>
    </row>
    <row r="12" spans="1:8" x14ac:dyDescent="0.3">
      <c r="A12" s="3" t="s">
        <v>22</v>
      </c>
      <c r="B12" s="62"/>
      <c r="C12" s="62"/>
      <c r="D12" s="63"/>
      <c r="E12" s="64"/>
      <c r="F12" s="68"/>
      <c r="G12" s="63"/>
      <c r="H12" s="67">
        <f t="shared" si="0"/>
        <v>0</v>
      </c>
    </row>
    <row r="13" spans="1:8" x14ac:dyDescent="0.3">
      <c r="A13" s="3" t="s">
        <v>23</v>
      </c>
      <c r="B13" s="62"/>
      <c r="C13" s="69">
        <f>0.4+0.7+0.2</f>
        <v>1.3</v>
      </c>
      <c r="D13" s="63"/>
      <c r="E13" s="64"/>
      <c r="F13" s="65">
        <f>0.4+0.4+0.25</f>
        <v>1.05</v>
      </c>
      <c r="G13" s="66">
        <f>0.7</f>
        <v>0.7</v>
      </c>
      <c r="H13" s="67">
        <f>SUM(B13:G13)</f>
        <v>3.05</v>
      </c>
    </row>
    <row r="14" spans="1:8" x14ac:dyDescent="0.3">
      <c r="A14" s="3" t="s">
        <v>24</v>
      </c>
      <c r="B14" s="62"/>
      <c r="C14" s="62"/>
      <c r="D14" s="63"/>
      <c r="E14" s="64"/>
      <c r="F14" s="68"/>
      <c r="G14" s="63"/>
      <c r="H14" s="67">
        <f t="shared" si="0"/>
        <v>0</v>
      </c>
    </row>
    <row r="15" spans="1:8" x14ac:dyDescent="0.3">
      <c r="A15" s="3" t="s">
        <v>25</v>
      </c>
      <c r="B15" s="69">
        <f>0.5</f>
        <v>0.5</v>
      </c>
      <c r="C15" s="62">
        <f>0.3+0.3</f>
        <v>0.6</v>
      </c>
      <c r="D15" s="63">
        <v>0.4</v>
      </c>
      <c r="E15" s="64"/>
      <c r="F15" s="65">
        <v>0.33</v>
      </c>
      <c r="G15" s="63">
        <f>0.4+0.4+0.3</f>
        <v>1.1000000000000001</v>
      </c>
      <c r="H15" s="67">
        <f t="shared" si="0"/>
        <v>2.93</v>
      </c>
    </row>
    <row r="16" spans="1:8" x14ac:dyDescent="0.3">
      <c r="A16" s="3" t="s">
        <v>26</v>
      </c>
      <c r="B16" s="62"/>
      <c r="C16" s="62"/>
      <c r="D16" s="63"/>
      <c r="E16" s="64"/>
      <c r="F16" s="68">
        <v>0.4</v>
      </c>
      <c r="G16" s="66">
        <f>0.25+0.4</f>
        <v>0.65</v>
      </c>
      <c r="H16" s="67">
        <f t="shared" si="0"/>
        <v>1.05</v>
      </c>
    </row>
    <row r="17" spans="1:8" x14ac:dyDescent="0.3">
      <c r="A17" s="3" t="s">
        <v>27</v>
      </c>
      <c r="B17" s="71">
        <f>0.3+0.4</f>
        <v>0.7</v>
      </c>
      <c r="C17" s="72">
        <f>0.3+0.25+0.4+0.2+0.25+0.6</f>
        <v>2</v>
      </c>
      <c r="D17" s="73"/>
      <c r="E17" s="74">
        <f>0.4+0.25+0.25+0.33+0.3</f>
        <v>1.53</v>
      </c>
      <c r="F17" s="75">
        <f>0.3+0.3+0.3+0.4+0.4+0.4+0.3+0.4</f>
        <v>2.7999999999999994</v>
      </c>
      <c r="G17" s="73">
        <v>0.4</v>
      </c>
      <c r="H17" s="67">
        <f t="shared" si="0"/>
        <v>7.43</v>
      </c>
    </row>
    <row r="18" spans="1:8" x14ac:dyDescent="0.3">
      <c r="A18" s="3" t="s">
        <v>115</v>
      </c>
      <c r="B18" s="71"/>
      <c r="C18" s="71">
        <f>0.33+0.3+0.15+0.5</f>
        <v>1.28</v>
      </c>
      <c r="D18" s="76">
        <f>0.5</f>
        <v>0.5</v>
      </c>
      <c r="E18" s="77">
        <f>0.3+0.2+0.33</f>
        <v>0.83000000000000007</v>
      </c>
      <c r="F18" s="78">
        <f>0.4+0.3+0.45+0.4+0.34</f>
        <v>1.89</v>
      </c>
      <c r="G18" s="76">
        <f>1+0.45+0.35+0.4+0.4</f>
        <v>2.5999999999999996</v>
      </c>
      <c r="H18" s="67">
        <f t="shared" si="0"/>
        <v>7.1</v>
      </c>
    </row>
    <row r="19" spans="1:8" x14ac:dyDescent="0.3">
      <c r="A19" s="3" t="s">
        <v>116</v>
      </c>
      <c r="B19" s="71"/>
      <c r="C19" s="71"/>
      <c r="D19" s="73"/>
      <c r="E19" s="74"/>
      <c r="F19" s="78">
        <v>0.3</v>
      </c>
      <c r="G19" s="73"/>
      <c r="H19" s="67">
        <f t="shared" si="0"/>
        <v>0.3</v>
      </c>
    </row>
    <row r="20" spans="1:8" x14ac:dyDescent="0.3">
      <c r="A20" s="3" t="s">
        <v>28</v>
      </c>
      <c r="B20" s="71"/>
      <c r="C20" s="71"/>
      <c r="D20" s="73"/>
      <c r="E20" s="74"/>
      <c r="F20" s="75"/>
      <c r="G20" s="73"/>
      <c r="H20" s="67">
        <f t="shared" si="0"/>
        <v>0</v>
      </c>
    </row>
    <row r="21" spans="1:8" x14ac:dyDescent="0.3">
      <c r="A21" s="3" t="s">
        <v>29</v>
      </c>
      <c r="B21" s="71">
        <v>0.3</v>
      </c>
      <c r="C21" s="71">
        <f>0.4+0.3+0.25+0.7</f>
        <v>1.65</v>
      </c>
      <c r="D21" s="73">
        <v>0.2</v>
      </c>
      <c r="E21" s="79">
        <f>0.3+0.25+0.2+0.3</f>
        <v>1.05</v>
      </c>
      <c r="F21" s="80">
        <f>0.33+0.33+0.33+0.4+0.3+0.4+0.4+0.4+0.3+0.3</f>
        <v>3.4899999999999998</v>
      </c>
      <c r="G21" s="81">
        <f>0.2+0.3+0.45+0.35</f>
        <v>1.2999999999999998</v>
      </c>
      <c r="H21" s="67">
        <f t="shared" si="0"/>
        <v>7.9899999999999993</v>
      </c>
    </row>
    <row r="22" spans="1:8" x14ac:dyDescent="0.3">
      <c r="A22" s="3" t="s">
        <v>30</v>
      </c>
      <c r="B22" s="71">
        <v>0.5</v>
      </c>
      <c r="C22" s="72">
        <f>0.4+0.35</f>
        <v>0.75</v>
      </c>
      <c r="D22" s="73">
        <v>0.2</v>
      </c>
      <c r="E22" s="74"/>
      <c r="F22" s="75">
        <f>0.25+0.3+0.4+0.4+0.45</f>
        <v>1.8</v>
      </c>
      <c r="G22" s="76">
        <f>0.4+0.4+0.3</f>
        <v>1.1000000000000001</v>
      </c>
      <c r="H22" s="67">
        <f t="shared" si="0"/>
        <v>4.3499999999999996</v>
      </c>
    </row>
    <row r="23" spans="1:8" x14ac:dyDescent="0.3">
      <c r="A23" s="3" t="s">
        <v>31</v>
      </c>
      <c r="B23" s="71"/>
      <c r="C23" s="71">
        <f>0.45+0.25</f>
        <v>0.7</v>
      </c>
      <c r="D23" s="73"/>
      <c r="E23" s="74"/>
      <c r="F23" s="75"/>
      <c r="G23" s="73"/>
      <c r="H23" s="67">
        <f t="shared" si="0"/>
        <v>0.7</v>
      </c>
    </row>
    <row r="24" spans="1:8" x14ac:dyDescent="0.3">
      <c r="A24" s="3" t="s">
        <v>32</v>
      </c>
      <c r="B24" s="71"/>
      <c r="C24" s="72">
        <f>0.3+0.3+0.3</f>
        <v>0.89999999999999991</v>
      </c>
      <c r="D24" s="73"/>
      <c r="E24" s="74"/>
      <c r="F24" s="75"/>
      <c r="G24" s="73">
        <v>0.2</v>
      </c>
      <c r="H24" s="67">
        <f t="shared" si="0"/>
        <v>1.0999999999999999</v>
      </c>
    </row>
    <row r="25" spans="1:8" x14ac:dyDescent="0.3">
      <c r="A25" s="3" t="s">
        <v>33</v>
      </c>
      <c r="B25" s="71"/>
      <c r="C25" s="71"/>
      <c r="D25" s="73"/>
      <c r="E25" s="74"/>
      <c r="F25" s="75"/>
      <c r="G25" s="73"/>
      <c r="H25" s="67">
        <f t="shared" si="0"/>
        <v>0</v>
      </c>
    </row>
    <row r="26" spans="1:8" x14ac:dyDescent="0.3">
      <c r="A26" s="3" t="s">
        <v>34</v>
      </c>
      <c r="B26" s="71"/>
      <c r="C26" s="71">
        <v>0.15</v>
      </c>
      <c r="D26" s="73"/>
      <c r="E26" s="74"/>
      <c r="F26" s="78">
        <f>0.3+0.3+0.4+0.4+0.4</f>
        <v>1.7999999999999998</v>
      </c>
      <c r="G26" s="73"/>
      <c r="H26" s="67">
        <f t="shared" si="0"/>
        <v>1.9499999999999997</v>
      </c>
    </row>
    <row r="27" spans="1:8" x14ac:dyDescent="0.3">
      <c r="A27" s="3" t="s">
        <v>35</v>
      </c>
      <c r="B27" s="71"/>
      <c r="C27" s="71">
        <f>0.34+0.15+0.15</f>
        <v>0.64</v>
      </c>
      <c r="D27" s="73"/>
      <c r="E27" s="77">
        <f>0.33+0.45+0.3+0.33</f>
        <v>1.4100000000000001</v>
      </c>
      <c r="F27" s="75"/>
      <c r="G27" s="73"/>
      <c r="H27" s="67">
        <f t="shared" si="0"/>
        <v>2.0500000000000003</v>
      </c>
    </row>
    <row r="28" spans="1:8" x14ac:dyDescent="0.3">
      <c r="A28" s="3" t="s">
        <v>36</v>
      </c>
      <c r="B28" s="71"/>
      <c r="C28" s="71"/>
      <c r="D28" s="73"/>
      <c r="E28" s="77">
        <f>0.4+0.1+0.4+0.3+0.6</f>
        <v>1.7999999999999998</v>
      </c>
      <c r="F28" s="75">
        <f>0.4+0.33+0.4+0.4</f>
        <v>1.5299999999999998</v>
      </c>
      <c r="G28" s="73">
        <f>0.4+0.3</f>
        <v>0.7</v>
      </c>
      <c r="H28" s="67">
        <f t="shared" si="0"/>
        <v>4.0299999999999994</v>
      </c>
    </row>
    <row r="29" spans="1:8" x14ac:dyDescent="0.3">
      <c r="A29" s="3" t="s">
        <v>117</v>
      </c>
      <c r="B29" s="71"/>
      <c r="C29" s="72">
        <v>0.3</v>
      </c>
      <c r="D29" s="73"/>
      <c r="E29" s="74"/>
      <c r="F29" s="75">
        <v>0.3</v>
      </c>
      <c r="G29" s="73"/>
      <c r="H29" s="67">
        <f t="shared" si="0"/>
        <v>0.6</v>
      </c>
    </row>
    <row r="30" spans="1:8" x14ac:dyDescent="0.3">
      <c r="A30" s="3" t="s">
        <v>37</v>
      </c>
      <c r="B30" s="71"/>
      <c r="C30" s="71"/>
      <c r="D30" s="73"/>
      <c r="E30" s="74"/>
      <c r="F30" s="75"/>
      <c r="G30" s="73"/>
      <c r="H30" s="67">
        <f t="shared" si="0"/>
        <v>0</v>
      </c>
    </row>
    <row r="31" spans="1:8" x14ac:dyDescent="0.3">
      <c r="A31" s="3" t="s">
        <v>38</v>
      </c>
      <c r="B31" s="71"/>
      <c r="C31" s="71"/>
      <c r="D31" s="73"/>
      <c r="E31" s="74"/>
      <c r="F31" s="75"/>
      <c r="G31" s="73"/>
      <c r="H31" s="67">
        <f t="shared" si="0"/>
        <v>0</v>
      </c>
    </row>
    <row r="32" spans="1:8" x14ac:dyDescent="0.3">
      <c r="A32" s="3" t="s">
        <v>39</v>
      </c>
      <c r="B32" s="71"/>
      <c r="C32" s="71"/>
      <c r="D32" s="73"/>
      <c r="E32" s="74"/>
      <c r="F32" s="75"/>
      <c r="G32" s="73"/>
      <c r="H32" s="67">
        <f t="shared" si="0"/>
        <v>0</v>
      </c>
    </row>
    <row r="33" spans="1:8" x14ac:dyDescent="0.3">
      <c r="A33" s="3" t="s">
        <v>40</v>
      </c>
      <c r="B33" s="71"/>
      <c r="C33" s="71"/>
      <c r="D33" s="76">
        <v>0.35</v>
      </c>
      <c r="E33" s="77">
        <v>0.7</v>
      </c>
      <c r="F33" s="75">
        <f>0.4+0.4+0.4+0.4</f>
        <v>1.6</v>
      </c>
      <c r="G33" s="76">
        <v>0.8</v>
      </c>
      <c r="H33" s="67">
        <f t="shared" si="0"/>
        <v>3.45</v>
      </c>
    </row>
    <row r="34" spans="1:8" x14ac:dyDescent="0.3">
      <c r="A34" s="3" t="s">
        <v>118</v>
      </c>
      <c r="B34" s="71"/>
      <c r="C34" s="71"/>
      <c r="D34" s="73"/>
      <c r="E34" s="74"/>
      <c r="F34" s="78">
        <f>0.3+0.3</f>
        <v>0.6</v>
      </c>
      <c r="G34" s="76">
        <f>0.3+0.4</f>
        <v>0.7</v>
      </c>
      <c r="H34" s="67">
        <f t="shared" si="0"/>
        <v>1.2999999999999998</v>
      </c>
    </row>
    <row r="35" spans="1:8" x14ac:dyDescent="0.3">
      <c r="A35" s="3" t="s">
        <v>41</v>
      </c>
      <c r="B35" s="71"/>
      <c r="C35" s="71"/>
      <c r="D35" s="73"/>
      <c r="E35" s="74"/>
      <c r="F35" s="75"/>
      <c r="G35" s="73"/>
      <c r="H35" s="67">
        <f t="shared" si="0"/>
        <v>0</v>
      </c>
    </row>
    <row r="36" spans="1:8" x14ac:dyDescent="0.3">
      <c r="A36" s="3" t="s">
        <v>42</v>
      </c>
      <c r="B36" s="71"/>
      <c r="C36" s="72" t="s">
        <v>133</v>
      </c>
      <c r="D36" s="73"/>
      <c r="E36" s="74"/>
      <c r="F36" s="75"/>
      <c r="G36" s="73"/>
      <c r="H36" s="67" t="s">
        <v>133</v>
      </c>
    </row>
    <row r="37" spans="1:8" x14ac:dyDescent="0.3">
      <c r="A37" s="3" t="s">
        <v>43</v>
      </c>
      <c r="B37" s="71"/>
      <c r="C37" s="71">
        <f>0.45+0.3+0.3+0.5</f>
        <v>1.55</v>
      </c>
      <c r="D37" s="73"/>
      <c r="E37" s="77">
        <f>0.34+0.25</f>
        <v>0.59000000000000008</v>
      </c>
      <c r="F37" s="75"/>
      <c r="G37" s="76">
        <f>0.3</f>
        <v>0.3</v>
      </c>
      <c r="H37" s="67">
        <f t="shared" si="0"/>
        <v>2.44</v>
      </c>
    </row>
    <row r="38" spans="1:8" x14ac:dyDescent="0.3">
      <c r="A38" s="3" t="s">
        <v>44</v>
      </c>
      <c r="B38" s="71"/>
      <c r="C38" s="82">
        <v>0.25</v>
      </c>
      <c r="D38" s="73"/>
      <c r="E38" s="77">
        <v>0.2</v>
      </c>
      <c r="F38" s="75"/>
      <c r="G38" s="83">
        <v>0.25</v>
      </c>
      <c r="H38" s="67">
        <f t="shared" si="0"/>
        <v>0.7</v>
      </c>
    </row>
    <row r="39" spans="1:8" x14ac:dyDescent="0.3">
      <c r="A39" s="3" t="s">
        <v>45</v>
      </c>
      <c r="B39" s="71">
        <v>0.3</v>
      </c>
      <c r="C39" s="71">
        <f>0.25+0.3+0.3+0.2+0.1+0.3+0.3</f>
        <v>1.7500000000000002</v>
      </c>
      <c r="D39" s="76">
        <f>0.2+0.3+0.35</f>
        <v>0.85</v>
      </c>
      <c r="E39" s="77">
        <f>0.5+0.3+0.3+0.45+0.33+0.4+0.25+0.33+0.25+0.25+0.2</f>
        <v>3.5600000000000005</v>
      </c>
      <c r="F39" s="78">
        <f>0.35+0.3+0.6+0.33+0.33+0.33+0.3+0.45+0.3</f>
        <v>3.29</v>
      </c>
      <c r="G39" s="76">
        <f>0.3+0.45</f>
        <v>0.75</v>
      </c>
      <c r="H39" s="67">
        <f t="shared" si="0"/>
        <v>10.5</v>
      </c>
    </row>
    <row r="40" spans="1:8" x14ac:dyDescent="0.3">
      <c r="A40" s="3" t="s">
        <v>119</v>
      </c>
      <c r="B40" s="71"/>
      <c r="C40" s="71"/>
      <c r="D40" s="73"/>
      <c r="E40" s="74"/>
      <c r="F40" s="75"/>
      <c r="G40" s="73"/>
      <c r="H40" s="67">
        <f t="shared" si="0"/>
        <v>0</v>
      </c>
    </row>
    <row r="41" spans="1:8" x14ac:dyDescent="0.3">
      <c r="A41" s="3" t="s">
        <v>46</v>
      </c>
      <c r="B41" s="71"/>
      <c r="C41" s="71"/>
      <c r="D41" s="73"/>
      <c r="E41" s="74"/>
      <c r="F41" s="78">
        <f>0.4+0.4+0.4</f>
        <v>1.2000000000000002</v>
      </c>
      <c r="G41" s="73"/>
      <c r="H41" s="67">
        <f t="shared" si="0"/>
        <v>1.2000000000000002</v>
      </c>
    </row>
    <row r="42" spans="1:8" x14ac:dyDescent="0.3">
      <c r="A42" s="15"/>
      <c r="B42" s="16"/>
      <c r="C42" s="16"/>
      <c r="D42" s="12"/>
      <c r="E42" s="24"/>
      <c r="F42" s="25"/>
      <c r="G42" s="12"/>
      <c r="H42" s="10"/>
    </row>
    <row r="43" spans="1:8" x14ac:dyDescent="0.3">
      <c r="A43" s="15" t="s">
        <v>84</v>
      </c>
      <c r="B43" s="16"/>
      <c r="C43" s="16"/>
      <c r="D43" s="18"/>
      <c r="E43" s="22"/>
      <c r="F43" s="23"/>
      <c r="G43" s="18"/>
      <c r="H43" s="10">
        <f t="shared" ref="H43:H63" si="1">SUM(B43:G43)</f>
        <v>0</v>
      </c>
    </row>
    <row r="44" spans="1:8" x14ac:dyDescent="0.3">
      <c r="A44" s="15" t="s">
        <v>127</v>
      </c>
      <c r="B44" s="16"/>
      <c r="C44" s="16"/>
      <c r="D44" s="18"/>
      <c r="E44" s="22"/>
      <c r="F44" s="23">
        <v>0.2</v>
      </c>
      <c r="G44" s="18"/>
      <c r="H44" s="10">
        <f t="shared" si="1"/>
        <v>0.2</v>
      </c>
    </row>
    <row r="45" spans="1:8" x14ac:dyDescent="0.3">
      <c r="A45" s="15" t="s">
        <v>85</v>
      </c>
      <c r="B45" s="16"/>
      <c r="C45" s="16"/>
      <c r="D45" s="18"/>
      <c r="E45" s="22"/>
      <c r="F45" s="23">
        <v>0.3</v>
      </c>
      <c r="G45" s="18">
        <f>0.1+0.4+0.7</f>
        <v>1.2</v>
      </c>
      <c r="H45" s="10">
        <f t="shared" si="1"/>
        <v>1.5</v>
      </c>
    </row>
    <row r="46" spans="1:8" x14ac:dyDescent="0.3">
      <c r="A46" s="15" t="s">
        <v>86</v>
      </c>
      <c r="B46" s="16"/>
      <c r="C46" s="16"/>
      <c r="D46" s="18"/>
      <c r="E46" s="22"/>
      <c r="F46" s="23">
        <v>0.3</v>
      </c>
      <c r="G46" s="18"/>
      <c r="H46" s="17">
        <f t="shared" si="1"/>
        <v>0.3</v>
      </c>
    </row>
    <row r="47" spans="1:8" x14ac:dyDescent="0.3">
      <c r="A47" s="15" t="s">
        <v>87</v>
      </c>
      <c r="B47" s="16"/>
      <c r="C47" s="16"/>
      <c r="D47" s="18"/>
      <c r="E47" s="22"/>
      <c r="F47" s="23"/>
      <c r="G47" s="18">
        <v>0.25</v>
      </c>
      <c r="H47" s="17">
        <f t="shared" si="1"/>
        <v>0.25</v>
      </c>
    </row>
    <row r="48" spans="1:8" x14ac:dyDescent="0.3">
      <c r="A48" s="15" t="s">
        <v>88</v>
      </c>
      <c r="B48" s="16"/>
      <c r="C48" s="16"/>
      <c r="D48" s="18"/>
      <c r="E48" s="22"/>
      <c r="F48" s="23">
        <f>0.33+0.3</f>
        <v>0.63</v>
      </c>
      <c r="G48" s="18"/>
      <c r="H48" s="10">
        <f t="shared" si="1"/>
        <v>0.63</v>
      </c>
    </row>
    <row r="49" spans="1:8" x14ac:dyDescent="0.3">
      <c r="A49" s="15" t="s">
        <v>89</v>
      </c>
      <c r="B49" s="16"/>
      <c r="C49" s="16"/>
      <c r="D49" s="18"/>
      <c r="E49" s="22"/>
      <c r="F49" s="23">
        <f>0.35+0.33+0.4+0.3+0.4</f>
        <v>1.7800000000000002</v>
      </c>
      <c r="G49" s="18"/>
      <c r="H49" s="10">
        <f t="shared" si="1"/>
        <v>1.7800000000000002</v>
      </c>
    </row>
    <row r="50" spans="1:8" x14ac:dyDescent="0.3">
      <c r="A50" s="15" t="s">
        <v>90</v>
      </c>
      <c r="B50" s="16"/>
      <c r="C50" s="16"/>
      <c r="D50" s="18"/>
      <c r="E50" s="22"/>
      <c r="F50" s="23"/>
      <c r="G50" s="18"/>
      <c r="H50" s="17">
        <f t="shared" si="1"/>
        <v>0</v>
      </c>
    </row>
    <row r="51" spans="1:8" x14ac:dyDescent="0.3">
      <c r="A51" s="15" t="s">
        <v>91</v>
      </c>
      <c r="B51" s="16"/>
      <c r="C51" s="16"/>
      <c r="D51" s="18"/>
      <c r="E51" s="22"/>
      <c r="F51" s="23"/>
      <c r="G51" s="18"/>
      <c r="H51" s="17">
        <f t="shared" si="1"/>
        <v>0</v>
      </c>
    </row>
    <row r="52" spans="1:8" x14ac:dyDescent="0.3">
      <c r="A52" s="15" t="s">
        <v>92</v>
      </c>
      <c r="B52" s="16"/>
      <c r="C52" s="16"/>
      <c r="D52" s="18"/>
      <c r="E52" s="22"/>
      <c r="F52" s="23"/>
      <c r="G52" s="18">
        <f>0.65+0.85+1</f>
        <v>2.5</v>
      </c>
      <c r="H52" s="10">
        <f t="shared" si="1"/>
        <v>2.5</v>
      </c>
    </row>
    <row r="53" spans="1:8" x14ac:dyDescent="0.3">
      <c r="A53" s="15" t="s">
        <v>93</v>
      </c>
      <c r="B53" s="16"/>
      <c r="C53" s="16"/>
      <c r="D53" s="18"/>
      <c r="E53" s="22"/>
      <c r="F53" s="23">
        <v>0.3</v>
      </c>
      <c r="G53" s="18"/>
      <c r="H53" s="10">
        <f t="shared" si="1"/>
        <v>0.3</v>
      </c>
    </row>
    <row r="54" spans="1:8" x14ac:dyDescent="0.3">
      <c r="A54" s="15" t="s">
        <v>94</v>
      </c>
      <c r="B54" s="16"/>
      <c r="C54" s="16"/>
      <c r="D54" s="18"/>
      <c r="E54" s="22"/>
      <c r="F54" s="23"/>
      <c r="G54" s="18"/>
      <c r="H54" s="10">
        <f t="shared" si="1"/>
        <v>0</v>
      </c>
    </row>
    <row r="55" spans="1:8" x14ac:dyDescent="0.3">
      <c r="A55" s="15" t="s">
        <v>95</v>
      </c>
      <c r="B55" s="16">
        <v>0.3</v>
      </c>
      <c r="C55" s="16"/>
      <c r="D55" s="18"/>
      <c r="E55" s="22"/>
      <c r="F55" s="23">
        <f>0.5+0.2+0.4+0.4+0.4+0.3+0.3</f>
        <v>2.4999999999999996</v>
      </c>
      <c r="G55" s="18">
        <f>0.4+0.45+0.45</f>
        <v>1.3</v>
      </c>
      <c r="H55" s="10">
        <f t="shared" si="1"/>
        <v>4.0999999999999996</v>
      </c>
    </row>
    <row r="56" spans="1:8" x14ac:dyDescent="0.3">
      <c r="A56" s="15" t="s">
        <v>96</v>
      </c>
      <c r="B56" s="16"/>
      <c r="C56" s="16"/>
      <c r="D56" s="18"/>
      <c r="E56" s="22"/>
      <c r="F56" s="23"/>
      <c r="G56" s="18"/>
      <c r="H56" s="10">
        <f t="shared" si="1"/>
        <v>0</v>
      </c>
    </row>
    <row r="57" spans="1:8" x14ac:dyDescent="0.3">
      <c r="A57" s="15" t="s">
        <v>97</v>
      </c>
      <c r="B57" s="16">
        <v>0.8</v>
      </c>
      <c r="C57" s="16"/>
      <c r="D57" s="18"/>
      <c r="E57" s="22"/>
      <c r="F57" s="23">
        <f>0.13+0.45+0.4</f>
        <v>0.98000000000000009</v>
      </c>
      <c r="G57" s="18">
        <f>0.5+0.8</f>
        <v>1.3</v>
      </c>
      <c r="H57" s="10">
        <f t="shared" si="1"/>
        <v>3.08</v>
      </c>
    </row>
    <row r="58" spans="1:8" x14ac:dyDescent="0.3">
      <c r="A58" s="15" t="s">
        <v>128</v>
      </c>
      <c r="B58" s="16"/>
      <c r="C58" s="16"/>
      <c r="D58" s="18"/>
      <c r="E58" s="22"/>
      <c r="F58" s="23"/>
      <c r="G58" s="18"/>
      <c r="H58" s="10">
        <f t="shared" si="1"/>
        <v>0</v>
      </c>
    </row>
    <row r="59" spans="1:8" x14ac:dyDescent="0.3">
      <c r="A59" s="15" t="s">
        <v>129</v>
      </c>
      <c r="B59" s="16"/>
      <c r="C59" s="16"/>
      <c r="D59" s="18"/>
      <c r="E59" s="22"/>
      <c r="F59" s="23"/>
      <c r="G59" s="18"/>
      <c r="H59" s="10">
        <f t="shared" si="1"/>
        <v>0</v>
      </c>
    </row>
    <row r="60" spans="1:8" x14ac:dyDescent="0.3">
      <c r="A60" s="15" t="s">
        <v>98</v>
      </c>
      <c r="B60" s="16"/>
      <c r="C60" s="16"/>
      <c r="D60" s="18"/>
      <c r="E60" s="22"/>
      <c r="F60" s="23">
        <v>0.6</v>
      </c>
      <c r="G60" s="18"/>
      <c r="H60" s="10">
        <f t="shared" si="1"/>
        <v>0.6</v>
      </c>
    </row>
    <row r="61" spans="1:8" x14ac:dyDescent="0.3">
      <c r="A61" s="15" t="s">
        <v>99</v>
      </c>
      <c r="B61" s="16"/>
      <c r="C61" s="16"/>
      <c r="D61" s="18"/>
      <c r="E61" s="22"/>
      <c r="F61" s="23"/>
      <c r="G61" s="18"/>
      <c r="H61" s="10">
        <f t="shared" si="1"/>
        <v>0</v>
      </c>
    </row>
    <row r="62" spans="1:8" x14ac:dyDescent="0.3">
      <c r="A62" s="15" t="s">
        <v>100</v>
      </c>
      <c r="B62" s="16"/>
      <c r="C62" s="16"/>
      <c r="D62" s="18"/>
      <c r="E62" s="22"/>
      <c r="F62" s="23"/>
      <c r="G62" s="18"/>
      <c r="H62" s="10">
        <f t="shared" si="1"/>
        <v>0</v>
      </c>
    </row>
    <row r="63" spans="1:8" x14ac:dyDescent="0.3">
      <c r="A63" s="15" t="s">
        <v>100</v>
      </c>
      <c r="B63" s="16"/>
      <c r="C63" s="16"/>
      <c r="D63" s="18"/>
      <c r="E63" s="22"/>
      <c r="F63" s="23"/>
      <c r="G63" s="18"/>
      <c r="H63" s="10">
        <f t="shared" si="1"/>
        <v>0</v>
      </c>
    </row>
    <row r="64" spans="1:8" x14ac:dyDescent="0.3">
      <c r="A64" s="15"/>
      <c r="B64" s="16"/>
      <c r="C64" s="16"/>
      <c r="D64" s="18"/>
      <c r="E64" s="22"/>
      <c r="F64" s="23"/>
      <c r="G64" s="18"/>
      <c r="H64" s="10"/>
    </row>
    <row r="65" spans="1:8" x14ac:dyDescent="0.3">
      <c r="A65" s="15" t="s">
        <v>68</v>
      </c>
      <c r="B65" s="16"/>
      <c r="C65" s="16">
        <v>0.92</v>
      </c>
      <c r="D65" s="18"/>
      <c r="E65" s="18">
        <v>0.48</v>
      </c>
      <c r="F65" s="23"/>
      <c r="G65" s="18">
        <v>0.98</v>
      </c>
      <c r="H65" s="10">
        <f t="shared" ref="H65:H79" si="2">SUM(B65:G65)</f>
        <v>2.38</v>
      </c>
    </row>
    <row r="66" spans="1:8" x14ac:dyDescent="0.3">
      <c r="A66" s="15" t="s">
        <v>69</v>
      </c>
      <c r="B66" s="16"/>
      <c r="C66" s="16">
        <v>0.33</v>
      </c>
      <c r="D66" s="18"/>
      <c r="E66" s="18">
        <v>0.47</v>
      </c>
      <c r="F66" s="23"/>
      <c r="G66" s="18">
        <v>0.98</v>
      </c>
      <c r="H66" s="10">
        <f t="shared" si="2"/>
        <v>1.78</v>
      </c>
    </row>
    <row r="67" spans="1:8" x14ac:dyDescent="0.3">
      <c r="A67" s="15" t="s">
        <v>70</v>
      </c>
      <c r="B67" s="16"/>
      <c r="C67" s="16">
        <v>0.34</v>
      </c>
      <c r="D67" s="18"/>
      <c r="E67" s="18"/>
      <c r="F67" s="23"/>
      <c r="G67" s="18"/>
      <c r="H67" s="17">
        <f t="shared" si="2"/>
        <v>0.34</v>
      </c>
    </row>
    <row r="68" spans="1:8" x14ac:dyDescent="0.3">
      <c r="A68" s="15" t="s">
        <v>71</v>
      </c>
      <c r="B68" s="16"/>
      <c r="C68" s="16">
        <v>0.33</v>
      </c>
      <c r="D68" s="18"/>
      <c r="E68" s="18"/>
      <c r="F68" s="23"/>
      <c r="G68" s="18"/>
      <c r="H68" s="10">
        <f t="shared" si="2"/>
        <v>0.33</v>
      </c>
    </row>
    <row r="69" spans="1:8" x14ac:dyDescent="0.3">
      <c r="A69" s="15" t="s">
        <v>72</v>
      </c>
      <c r="B69" s="16"/>
      <c r="C69" s="16">
        <v>0.34</v>
      </c>
      <c r="D69" s="18"/>
      <c r="E69" s="18"/>
      <c r="F69" s="23"/>
      <c r="G69" s="18">
        <v>0.35</v>
      </c>
      <c r="H69" s="10">
        <f t="shared" si="2"/>
        <v>0.69</v>
      </c>
    </row>
    <row r="70" spans="1:8" x14ac:dyDescent="0.3">
      <c r="A70" s="15" t="s">
        <v>73</v>
      </c>
      <c r="B70" s="16">
        <v>0.2</v>
      </c>
      <c r="C70" s="16">
        <v>0.4</v>
      </c>
      <c r="D70" s="18"/>
      <c r="E70" s="18"/>
      <c r="F70" s="23"/>
      <c r="G70" s="18">
        <v>0.4</v>
      </c>
      <c r="H70" s="10">
        <f t="shared" si="2"/>
        <v>1</v>
      </c>
    </row>
    <row r="71" spans="1:8" x14ac:dyDescent="0.3">
      <c r="A71" s="14" t="s">
        <v>74</v>
      </c>
      <c r="B71" s="16"/>
      <c r="C71" s="16">
        <v>0.85</v>
      </c>
      <c r="D71" s="18"/>
      <c r="E71" s="18"/>
      <c r="F71" s="23"/>
      <c r="G71" s="18"/>
      <c r="H71" s="10">
        <f t="shared" si="2"/>
        <v>0.85</v>
      </c>
    </row>
    <row r="72" spans="1:8" x14ac:dyDescent="0.3">
      <c r="A72" s="14" t="s">
        <v>75</v>
      </c>
      <c r="B72" s="16"/>
      <c r="C72" s="16"/>
      <c r="D72" s="18"/>
      <c r="E72" s="18"/>
      <c r="F72" s="23"/>
      <c r="G72" s="18"/>
      <c r="H72" s="10">
        <f t="shared" si="2"/>
        <v>0</v>
      </c>
    </row>
    <row r="73" spans="1:8" x14ac:dyDescent="0.3">
      <c r="A73" s="14" t="s">
        <v>76</v>
      </c>
      <c r="B73" s="16"/>
      <c r="C73" s="16"/>
      <c r="D73" s="18"/>
      <c r="E73" s="18"/>
      <c r="F73" s="23"/>
      <c r="G73" s="18"/>
      <c r="H73" s="10">
        <f t="shared" si="2"/>
        <v>0</v>
      </c>
    </row>
    <row r="74" spans="1:8" x14ac:dyDescent="0.3">
      <c r="A74" s="15" t="s">
        <v>77</v>
      </c>
      <c r="B74" s="16"/>
      <c r="C74" s="16"/>
      <c r="D74" s="18"/>
      <c r="E74" s="18"/>
      <c r="F74" s="23"/>
      <c r="G74" s="18"/>
      <c r="H74" s="17">
        <f t="shared" si="2"/>
        <v>0</v>
      </c>
    </row>
    <row r="75" spans="1:8" x14ac:dyDescent="0.3">
      <c r="A75" s="15" t="s">
        <v>78</v>
      </c>
      <c r="B75" s="16"/>
      <c r="C75" s="16"/>
      <c r="D75" s="18"/>
      <c r="E75" s="18"/>
      <c r="F75" s="23"/>
      <c r="G75" s="18"/>
      <c r="H75" s="10">
        <f t="shared" si="2"/>
        <v>0</v>
      </c>
    </row>
    <row r="76" spans="1:8" x14ac:dyDescent="0.3">
      <c r="A76" s="15" t="s">
        <v>79</v>
      </c>
      <c r="B76" s="16"/>
      <c r="C76" s="16"/>
      <c r="D76" s="18"/>
      <c r="E76" s="18"/>
      <c r="F76" s="23"/>
      <c r="G76" s="18">
        <v>0.2</v>
      </c>
      <c r="H76" s="10">
        <f t="shared" si="2"/>
        <v>0.2</v>
      </c>
    </row>
    <row r="77" spans="1:8" x14ac:dyDescent="0.3">
      <c r="A77" s="14" t="s">
        <v>80</v>
      </c>
      <c r="B77" s="16"/>
      <c r="C77" s="16">
        <v>1.06</v>
      </c>
      <c r="D77" s="18"/>
      <c r="E77" s="13"/>
      <c r="F77" s="26"/>
      <c r="G77" s="13"/>
      <c r="H77" s="10">
        <f t="shared" si="2"/>
        <v>1.06</v>
      </c>
    </row>
    <row r="78" spans="1:8" x14ac:dyDescent="0.3">
      <c r="A78" s="15" t="s">
        <v>81</v>
      </c>
      <c r="B78" s="3"/>
      <c r="C78" s="3"/>
      <c r="D78" s="3"/>
      <c r="E78" s="18"/>
      <c r="F78" s="23"/>
      <c r="G78" s="18"/>
      <c r="H78" s="10">
        <f t="shared" si="2"/>
        <v>0</v>
      </c>
    </row>
    <row r="79" spans="1:8" x14ac:dyDescent="0.3">
      <c r="A79" s="15" t="s">
        <v>82</v>
      </c>
      <c r="B79" s="16">
        <v>0.2</v>
      </c>
      <c r="C79" s="16">
        <v>0.33</v>
      </c>
      <c r="D79" s="18">
        <v>0.4</v>
      </c>
      <c r="E79" s="18"/>
      <c r="F79" s="23">
        <v>0.4</v>
      </c>
      <c r="G79" s="18">
        <v>0.3</v>
      </c>
      <c r="H79" s="10">
        <f t="shared" si="2"/>
        <v>1.6300000000000001</v>
      </c>
    </row>
    <row r="80" spans="1:8" x14ac:dyDescent="0.3">
      <c r="A80" s="15"/>
      <c r="B80" s="16"/>
      <c r="C80" s="16"/>
      <c r="D80" s="18"/>
      <c r="E80" s="22"/>
      <c r="F80" s="23"/>
      <c r="G80" s="18"/>
      <c r="H80" s="10"/>
    </row>
    <row r="81" spans="1:8" x14ac:dyDescent="0.3">
      <c r="A81" s="15" t="s">
        <v>101</v>
      </c>
      <c r="B81" s="15"/>
      <c r="C81" s="15"/>
      <c r="D81" s="11"/>
      <c r="E81" s="27"/>
      <c r="F81" s="28"/>
      <c r="G81" s="11">
        <v>1.1000000000000001</v>
      </c>
      <c r="H81" s="10">
        <f t="shared" ref="H81:H96" si="3">SUM(B81:G81)</f>
        <v>1.1000000000000001</v>
      </c>
    </row>
    <row r="82" spans="1:8" x14ac:dyDescent="0.3">
      <c r="A82" s="15" t="s">
        <v>102</v>
      </c>
      <c r="B82" s="15"/>
      <c r="C82" s="15"/>
      <c r="D82" s="11"/>
      <c r="E82" s="27"/>
      <c r="F82" s="28"/>
      <c r="G82" s="11"/>
      <c r="H82" s="10">
        <f t="shared" si="3"/>
        <v>0</v>
      </c>
    </row>
    <row r="83" spans="1:8" x14ac:dyDescent="0.3">
      <c r="A83" s="15" t="s">
        <v>103</v>
      </c>
      <c r="B83" s="15"/>
      <c r="C83" s="15"/>
      <c r="D83" s="11"/>
      <c r="E83" s="27"/>
      <c r="F83" s="28"/>
      <c r="G83" s="11"/>
      <c r="H83" s="10">
        <f t="shared" si="3"/>
        <v>0</v>
      </c>
    </row>
    <row r="84" spans="1:8" x14ac:dyDescent="0.3">
      <c r="A84" s="15" t="s">
        <v>104</v>
      </c>
      <c r="B84" s="15"/>
      <c r="C84" s="16">
        <v>0.7</v>
      </c>
      <c r="D84" s="11"/>
      <c r="E84" s="27"/>
      <c r="F84" s="28"/>
      <c r="G84" s="11"/>
      <c r="H84" s="10">
        <f t="shared" si="3"/>
        <v>0.7</v>
      </c>
    </row>
    <row r="85" spans="1:8" x14ac:dyDescent="0.3">
      <c r="A85" s="15" t="s">
        <v>102</v>
      </c>
      <c r="B85" s="15"/>
      <c r="C85" s="15"/>
      <c r="D85" s="11"/>
      <c r="E85" s="27"/>
      <c r="F85" s="28"/>
      <c r="G85" s="11">
        <v>0.45</v>
      </c>
      <c r="H85" s="10">
        <f t="shared" si="3"/>
        <v>0.45</v>
      </c>
    </row>
    <row r="86" spans="1:8" x14ac:dyDescent="0.3">
      <c r="A86" s="15" t="s">
        <v>105</v>
      </c>
      <c r="B86" s="15"/>
      <c r="C86" s="16">
        <v>1.3</v>
      </c>
      <c r="D86" s="11"/>
      <c r="E86" s="27"/>
      <c r="F86" s="28"/>
      <c r="G86" s="11"/>
      <c r="H86" s="10">
        <f t="shared" si="3"/>
        <v>1.3</v>
      </c>
    </row>
    <row r="87" spans="1:8" x14ac:dyDescent="0.3">
      <c r="A87" s="15" t="s">
        <v>106</v>
      </c>
      <c r="B87" s="15"/>
      <c r="C87" s="15"/>
      <c r="D87" s="11"/>
      <c r="E87" s="27"/>
      <c r="F87" s="28"/>
      <c r="G87" s="11">
        <v>0.25</v>
      </c>
      <c r="H87" s="10">
        <f t="shared" si="3"/>
        <v>0.25</v>
      </c>
    </row>
    <row r="88" spans="1:8" x14ac:dyDescent="0.3">
      <c r="A88" s="15" t="s">
        <v>107</v>
      </c>
      <c r="B88" s="15"/>
      <c r="C88" s="15"/>
      <c r="D88" s="11"/>
      <c r="E88" s="27">
        <v>0.25</v>
      </c>
      <c r="F88" s="28"/>
      <c r="G88" s="11"/>
      <c r="H88" s="10">
        <f t="shared" si="3"/>
        <v>0.25</v>
      </c>
    </row>
    <row r="89" spans="1:8" x14ac:dyDescent="0.3">
      <c r="A89" s="15" t="s">
        <v>120</v>
      </c>
      <c r="B89" s="15"/>
      <c r="C89" s="15"/>
      <c r="D89" s="11"/>
      <c r="E89" s="27"/>
      <c r="F89" s="28"/>
      <c r="G89" s="11"/>
      <c r="H89" s="10">
        <f t="shared" si="3"/>
        <v>0</v>
      </c>
    </row>
    <row r="90" spans="1:8" x14ac:dyDescent="0.3">
      <c r="A90" s="15" t="s">
        <v>122</v>
      </c>
      <c r="B90" s="15"/>
      <c r="C90" s="15"/>
      <c r="D90" s="11"/>
      <c r="E90" s="27"/>
      <c r="F90" s="28"/>
      <c r="G90" s="11"/>
      <c r="H90" s="10">
        <f t="shared" si="3"/>
        <v>0</v>
      </c>
    </row>
    <row r="91" spans="1:8" x14ac:dyDescent="0.3">
      <c r="A91" s="15" t="s">
        <v>121</v>
      </c>
      <c r="B91" s="15"/>
      <c r="C91" s="15"/>
      <c r="D91" s="11"/>
      <c r="E91" s="27"/>
      <c r="F91" s="28"/>
      <c r="G91" s="11"/>
      <c r="H91" s="10">
        <f t="shared" si="3"/>
        <v>0</v>
      </c>
    </row>
    <row r="92" spans="1:8" s="20" customFormat="1" x14ac:dyDescent="0.3">
      <c r="A92" s="1"/>
      <c r="B92" s="16"/>
      <c r="C92" s="16"/>
      <c r="D92" s="18"/>
      <c r="E92" s="22"/>
      <c r="F92" s="23"/>
      <c r="G92" s="18"/>
      <c r="H92" s="19">
        <f t="shared" si="3"/>
        <v>0</v>
      </c>
    </row>
    <row r="93" spans="1:8" s="20" customFormat="1" x14ac:dyDescent="0.3">
      <c r="A93" s="15" t="s">
        <v>47</v>
      </c>
      <c r="B93" s="8"/>
      <c r="C93" s="8"/>
      <c r="D93" s="8"/>
      <c r="E93" s="29"/>
      <c r="F93" s="30"/>
      <c r="G93" s="8"/>
      <c r="H93" s="19">
        <f t="shared" si="3"/>
        <v>0</v>
      </c>
    </row>
    <row r="94" spans="1:8" s="20" customFormat="1" x14ac:dyDescent="0.3">
      <c r="A94" s="15" t="s">
        <v>48</v>
      </c>
      <c r="B94" s="18"/>
      <c r="C94" s="18">
        <v>0.1</v>
      </c>
      <c r="D94" s="18"/>
      <c r="E94" s="22"/>
      <c r="F94" s="23"/>
      <c r="G94" s="18">
        <v>0.01</v>
      </c>
      <c r="H94" s="19">
        <f t="shared" si="3"/>
        <v>0.11</v>
      </c>
    </row>
    <row r="95" spans="1:8" x14ac:dyDescent="0.3">
      <c r="A95" s="15" t="s">
        <v>49</v>
      </c>
      <c r="B95" s="18">
        <v>0.3</v>
      </c>
      <c r="C95" s="18"/>
      <c r="D95" s="18"/>
      <c r="E95" s="22"/>
      <c r="F95" s="23"/>
      <c r="G95" s="18"/>
      <c r="H95" s="19">
        <f t="shared" si="3"/>
        <v>0.3</v>
      </c>
    </row>
    <row r="96" spans="1:8" x14ac:dyDescent="0.3">
      <c r="A96" s="15" t="s">
        <v>50</v>
      </c>
      <c r="B96" s="18"/>
      <c r="C96" s="18"/>
      <c r="D96" s="18"/>
      <c r="E96" s="22"/>
      <c r="F96" s="23"/>
      <c r="G96" s="18"/>
      <c r="H96" s="19">
        <f t="shared" si="3"/>
        <v>0</v>
      </c>
    </row>
    <row r="97" spans="1:8" x14ac:dyDescent="0.3">
      <c r="A97" s="15" t="s">
        <v>51</v>
      </c>
      <c r="B97" s="18"/>
      <c r="C97" s="18"/>
      <c r="D97" s="18"/>
      <c r="E97" s="22"/>
      <c r="F97" s="23"/>
      <c r="G97" s="18"/>
      <c r="H97" s="10">
        <f t="shared" ref="H97:H119" si="4">SUM(B97:G97)</f>
        <v>0</v>
      </c>
    </row>
    <row r="98" spans="1:8" x14ac:dyDescent="0.3">
      <c r="A98" s="15" t="s">
        <v>52</v>
      </c>
      <c r="B98" s="18"/>
      <c r="C98" s="18"/>
      <c r="D98" s="18"/>
      <c r="E98" s="22"/>
      <c r="F98" s="23"/>
      <c r="G98" s="18"/>
      <c r="H98" s="10">
        <f t="shared" si="4"/>
        <v>0</v>
      </c>
    </row>
    <row r="99" spans="1:8" x14ac:dyDescent="0.3">
      <c r="A99" s="15" t="s">
        <v>53</v>
      </c>
      <c r="B99" s="18">
        <v>0.5</v>
      </c>
      <c r="C99" s="18">
        <v>1.2</v>
      </c>
      <c r="D99" s="18"/>
      <c r="E99" s="22"/>
      <c r="F99" s="23"/>
      <c r="G99" s="18"/>
      <c r="H99" s="10">
        <f t="shared" si="4"/>
        <v>1.7</v>
      </c>
    </row>
    <row r="100" spans="1:8" x14ac:dyDescent="0.3">
      <c r="A100" s="15" t="s">
        <v>54</v>
      </c>
      <c r="B100" s="18"/>
      <c r="C100" s="18"/>
      <c r="D100" s="18"/>
      <c r="E100" s="22"/>
      <c r="F100" s="23"/>
      <c r="G100" s="18">
        <v>0.4</v>
      </c>
      <c r="H100" s="10">
        <f t="shared" si="4"/>
        <v>0.4</v>
      </c>
    </row>
    <row r="101" spans="1:8" x14ac:dyDescent="0.3">
      <c r="A101" s="15" t="s">
        <v>55</v>
      </c>
      <c r="B101" s="18"/>
      <c r="C101" s="18"/>
      <c r="D101" s="18"/>
      <c r="E101" s="22"/>
      <c r="F101" s="23"/>
      <c r="G101" s="18"/>
      <c r="H101" s="10">
        <f t="shared" si="4"/>
        <v>0</v>
      </c>
    </row>
    <row r="102" spans="1:8" x14ac:dyDescent="0.3">
      <c r="A102" s="15" t="s">
        <v>56</v>
      </c>
      <c r="B102" s="18"/>
      <c r="C102" s="18">
        <v>0.5</v>
      </c>
      <c r="D102" s="18"/>
      <c r="E102" s="22"/>
      <c r="F102" s="23"/>
      <c r="G102" s="18"/>
      <c r="H102" s="10">
        <f t="shared" si="4"/>
        <v>0.5</v>
      </c>
    </row>
    <row r="103" spans="1:8" x14ac:dyDescent="0.3">
      <c r="A103" s="15" t="s">
        <v>57</v>
      </c>
      <c r="B103" s="18"/>
      <c r="C103" s="18">
        <v>0.45</v>
      </c>
      <c r="D103" s="18">
        <v>0.64</v>
      </c>
      <c r="E103" s="22">
        <v>0.1</v>
      </c>
      <c r="F103" s="23"/>
      <c r="G103" s="18">
        <v>1.05</v>
      </c>
      <c r="H103" s="10">
        <f t="shared" si="4"/>
        <v>2.2400000000000002</v>
      </c>
    </row>
    <row r="104" spans="1:8" x14ac:dyDescent="0.3">
      <c r="A104" s="15" t="s">
        <v>58</v>
      </c>
      <c r="B104" s="18"/>
      <c r="C104" s="18">
        <v>0.4</v>
      </c>
      <c r="D104" s="18">
        <v>0.83</v>
      </c>
      <c r="E104" s="22"/>
      <c r="F104" s="23"/>
      <c r="G104" s="18"/>
      <c r="H104" s="10">
        <f t="shared" si="4"/>
        <v>1.23</v>
      </c>
    </row>
    <row r="105" spans="1:8" x14ac:dyDescent="0.3">
      <c r="A105" s="15" t="s">
        <v>59</v>
      </c>
      <c r="B105" s="8"/>
      <c r="C105" s="8"/>
      <c r="D105" s="8"/>
      <c r="E105" s="29"/>
      <c r="F105" s="30"/>
      <c r="G105" s="8"/>
      <c r="H105" s="10">
        <f t="shared" si="4"/>
        <v>0</v>
      </c>
    </row>
    <row r="106" spans="1:8" x14ac:dyDescent="0.3">
      <c r="A106" s="15" t="s">
        <v>60</v>
      </c>
      <c r="B106" s="8"/>
      <c r="C106" s="8"/>
      <c r="D106" s="8"/>
      <c r="E106" s="29"/>
      <c r="F106" s="30"/>
      <c r="G106" s="8"/>
      <c r="H106" s="10">
        <f t="shared" si="4"/>
        <v>0</v>
      </c>
    </row>
    <row r="107" spans="1:8" x14ac:dyDescent="0.3">
      <c r="A107" s="15" t="s">
        <v>61</v>
      </c>
      <c r="B107" s="18">
        <v>0.35</v>
      </c>
      <c r="C107" s="18"/>
      <c r="D107" s="18"/>
      <c r="E107" s="29"/>
      <c r="F107" s="30"/>
      <c r="G107" s="8"/>
      <c r="H107" s="10">
        <f t="shared" si="4"/>
        <v>0.35</v>
      </c>
    </row>
    <row r="108" spans="1:8" x14ac:dyDescent="0.3">
      <c r="A108" s="15" t="s">
        <v>62</v>
      </c>
      <c r="B108" s="18"/>
      <c r="C108" s="18"/>
      <c r="D108" s="18"/>
      <c r="E108" s="29"/>
      <c r="F108" s="30"/>
      <c r="G108" s="8"/>
      <c r="H108" s="10">
        <f t="shared" si="4"/>
        <v>0</v>
      </c>
    </row>
    <row r="109" spans="1:8" x14ac:dyDescent="0.3">
      <c r="A109" s="15" t="s">
        <v>63</v>
      </c>
      <c r="B109" s="18">
        <v>0.35</v>
      </c>
      <c r="C109" s="18"/>
      <c r="D109" s="18"/>
      <c r="E109" s="29"/>
      <c r="F109" s="30"/>
      <c r="G109" s="8"/>
      <c r="H109" s="10">
        <f t="shared" si="4"/>
        <v>0.35</v>
      </c>
    </row>
    <row r="110" spans="1:8" x14ac:dyDescent="0.3">
      <c r="A110" s="15" t="s">
        <v>64</v>
      </c>
      <c r="B110" s="18"/>
      <c r="C110" s="18">
        <v>0.9</v>
      </c>
      <c r="D110" s="18"/>
      <c r="E110" s="29"/>
      <c r="F110" s="30"/>
      <c r="G110" s="8"/>
      <c r="H110" s="10">
        <f t="shared" si="4"/>
        <v>0.9</v>
      </c>
    </row>
    <row r="111" spans="1:8" x14ac:dyDescent="0.3">
      <c r="A111" s="15" t="s">
        <v>65</v>
      </c>
      <c r="B111" s="18"/>
      <c r="C111" s="18">
        <v>0.2</v>
      </c>
      <c r="D111" s="18"/>
      <c r="E111" s="29"/>
      <c r="F111" s="30"/>
      <c r="G111" s="8"/>
      <c r="H111" s="10">
        <f t="shared" si="4"/>
        <v>0.2</v>
      </c>
    </row>
    <row r="112" spans="1:8" x14ac:dyDescent="0.3">
      <c r="A112" s="15" t="s">
        <v>66</v>
      </c>
      <c r="B112" s="18"/>
      <c r="C112" s="18"/>
      <c r="D112" s="18"/>
      <c r="E112" s="29"/>
      <c r="F112" s="30"/>
      <c r="G112" s="8"/>
      <c r="H112" s="10">
        <f t="shared" si="4"/>
        <v>0</v>
      </c>
    </row>
    <row r="113" spans="1:8" x14ac:dyDescent="0.3">
      <c r="A113" s="15" t="s">
        <v>67</v>
      </c>
      <c r="B113" s="18"/>
      <c r="C113" s="18">
        <v>0.36</v>
      </c>
      <c r="D113" s="18"/>
      <c r="E113" s="29"/>
      <c r="F113" s="30"/>
      <c r="G113" s="8"/>
      <c r="H113" s="10">
        <f t="shared" si="4"/>
        <v>0.36</v>
      </c>
    </row>
    <row r="114" spans="1:8" x14ac:dyDescent="0.3">
      <c r="A114" s="15" t="s">
        <v>108</v>
      </c>
      <c r="B114" s="8"/>
      <c r="C114" s="8"/>
      <c r="D114" s="8"/>
      <c r="E114" s="29"/>
      <c r="F114" s="30"/>
      <c r="G114" s="8"/>
      <c r="H114" s="10">
        <f t="shared" si="4"/>
        <v>0</v>
      </c>
    </row>
    <row r="115" spans="1:8" x14ac:dyDescent="0.3">
      <c r="A115" s="15"/>
      <c r="B115" s="16"/>
      <c r="C115" s="16"/>
      <c r="D115" s="16"/>
      <c r="E115" s="31"/>
      <c r="F115" s="32"/>
      <c r="G115" s="16"/>
      <c r="H115" s="10">
        <f t="shared" si="4"/>
        <v>0</v>
      </c>
    </row>
    <row r="116" spans="1:8" x14ac:dyDescent="0.3">
      <c r="A116" s="15" t="s">
        <v>13</v>
      </c>
      <c r="B116" s="16">
        <f>0.25</f>
        <v>0.25</v>
      </c>
      <c r="C116" s="16"/>
      <c r="D116" s="16"/>
      <c r="E116" s="31"/>
      <c r="F116" s="32"/>
      <c r="G116" s="16"/>
      <c r="H116" s="10">
        <f t="shared" si="4"/>
        <v>0.25</v>
      </c>
    </row>
    <row r="117" spans="1:8" x14ac:dyDescent="0.3">
      <c r="A117" s="15" t="s">
        <v>1</v>
      </c>
      <c r="B117" s="16"/>
      <c r="C117" s="16"/>
      <c r="D117" s="16"/>
      <c r="E117" s="31"/>
      <c r="F117" s="32"/>
      <c r="G117" s="16"/>
      <c r="H117" s="10">
        <f t="shared" si="4"/>
        <v>0</v>
      </c>
    </row>
    <row r="118" spans="1:8" x14ac:dyDescent="0.3">
      <c r="A118" s="15" t="s">
        <v>14</v>
      </c>
      <c r="B118" s="16">
        <f>0.25</f>
        <v>0.25</v>
      </c>
      <c r="C118" s="16">
        <f>0.8+0.25+0.25</f>
        <v>1.3</v>
      </c>
      <c r="D118" s="16"/>
      <c r="E118" s="31"/>
      <c r="F118" s="32"/>
      <c r="G118" s="16">
        <f>0.35</f>
        <v>0.35</v>
      </c>
      <c r="H118" s="10">
        <f t="shared" si="4"/>
        <v>1.9</v>
      </c>
    </row>
    <row r="119" spans="1:8" x14ac:dyDescent="0.3">
      <c r="A119" s="15" t="s">
        <v>15</v>
      </c>
      <c r="B119" s="16">
        <f>0.25</f>
        <v>0.25</v>
      </c>
      <c r="C119" s="16">
        <f>0.25+0.25</f>
        <v>0.5</v>
      </c>
      <c r="D119" s="16"/>
      <c r="E119" s="31"/>
      <c r="F119" s="32"/>
      <c r="G119" s="16">
        <f>0.35</f>
        <v>0.35</v>
      </c>
      <c r="H119" s="17">
        <f t="shared" si="4"/>
        <v>1.1000000000000001</v>
      </c>
    </row>
    <row r="120" spans="1:8" x14ac:dyDescent="0.3">
      <c r="A120" s="15" t="s">
        <v>16</v>
      </c>
      <c r="B120" s="16"/>
      <c r="C120" s="16"/>
      <c r="D120" s="16"/>
      <c r="E120" s="31"/>
      <c r="F120" s="32"/>
      <c r="G120" s="16">
        <f>0.2</f>
        <v>0.2</v>
      </c>
      <c r="H120" s="10">
        <f t="shared" ref="H120" si="5">SUM(B120:G120)</f>
        <v>0.2</v>
      </c>
    </row>
    <row r="121" spans="1:8" x14ac:dyDescent="0.3">
      <c r="A121" s="1"/>
      <c r="B121" s="16"/>
      <c r="C121" s="16"/>
      <c r="D121" s="16"/>
      <c r="E121" s="31"/>
      <c r="F121" s="32"/>
      <c r="G121" s="16"/>
      <c r="H121" s="10"/>
    </row>
    <row r="122" spans="1:8" x14ac:dyDescent="0.3">
      <c r="A122" s="54" t="s">
        <v>2</v>
      </c>
      <c r="B122" s="55"/>
      <c r="C122" s="55">
        <v>0.3</v>
      </c>
      <c r="D122" s="55"/>
      <c r="E122" s="56">
        <f>0.4+0.25</f>
        <v>0.65</v>
      </c>
      <c r="F122" s="57"/>
      <c r="G122" s="55">
        <v>0.3</v>
      </c>
      <c r="H122" s="58">
        <f t="shared" ref="H122:H126" si="6">SUM(B122:G122)</f>
        <v>1.25</v>
      </c>
    </row>
    <row r="123" spans="1:8" x14ac:dyDescent="0.3">
      <c r="A123" s="3" t="s">
        <v>109</v>
      </c>
      <c r="B123" s="41"/>
      <c r="C123" s="41"/>
      <c r="D123" s="41"/>
      <c r="E123" s="42"/>
      <c r="F123" s="43"/>
      <c r="G123" s="41">
        <v>0.1</v>
      </c>
      <c r="H123" s="17">
        <f t="shared" si="6"/>
        <v>0.1</v>
      </c>
    </row>
    <row r="124" spans="1:8" x14ac:dyDescent="0.3">
      <c r="A124" s="3" t="s">
        <v>3</v>
      </c>
      <c r="B124" s="41"/>
      <c r="C124" s="41"/>
      <c r="D124" s="41"/>
      <c r="E124" s="42"/>
      <c r="F124" s="43"/>
      <c r="G124" s="41">
        <v>0.5</v>
      </c>
      <c r="H124" s="17">
        <f t="shared" si="6"/>
        <v>0.5</v>
      </c>
    </row>
    <row r="125" spans="1:8" x14ac:dyDescent="0.3">
      <c r="A125" s="3" t="s">
        <v>4</v>
      </c>
      <c r="B125" s="41"/>
      <c r="C125" s="41"/>
      <c r="D125" s="41"/>
      <c r="E125" s="42"/>
      <c r="F125" s="43"/>
      <c r="G125" s="41"/>
      <c r="H125" s="17">
        <f t="shared" si="6"/>
        <v>0</v>
      </c>
    </row>
    <row r="126" spans="1:8" x14ac:dyDescent="0.3">
      <c r="A126" s="3" t="s">
        <v>5</v>
      </c>
      <c r="B126" s="41"/>
      <c r="C126" s="41"/>
      <c r="D126" s="41"/>
      <c r="E126" s="42"/>
      <c r="F126" s="43"/>
      <c r="G126" s="41"/>
      <c r="H126" s="17">
        <f t="shared" si="6"/>
        <v>0</v>
      </c>
    </row>
    <row r="127" spans="1:8" x14ac:dyDescent="0.3">
      <c r="A127" s="54" t="s">
        <v>6</v>
      </c>
      <c r="B127" s="55">
        <v>0.3</v>
      </c>
      <c r="C127" s="55">
        <f>0.4+0.05+0.3</f>
        <v>0.75</v>
      </c>
      <c r="D127" s="55"/>
      <c r="E127" s="56">
        <f>0.2+0.5+0.33+0.2</f>
        <v>1.23</v>
      </c>
      <c r="F127" s="57"/>
      <c r="G127" s="55">
        <v>0.3</v>
      </c>
      <c r="H127" s="58">
        <f t="shared" ref="H127:H136" si="7">SUM(B127:G127)</f>
        <v>2.58</v>
      </c>
    </row>
    <row r="128" spans="1:8" x14ac:dyDescent="0.3">
      <c r="A128" s="3" t="s">
        <v>7</v>
      </c>
      <c r="B128" s="41"/>
      <c r="C128" s="41"/>
      <c r="D128" s="41"/>
      <c r="E128" s="42"/>
      <c r="F128" s="43"/>
      <c r="G128" s="41"/>
      <c r="H128" s="17">
        <f t="shared" si="7"/>
        <v>0</v>
      </c>
    </row>
    <row r="129" spans="1:8" x14ac:dyDescent="0.3">
      <c r="A129" s="44" t="s">
        <v>8</v>
      </c>
      <c r="B129" s="45">
        <f>0.9+0.6+0.8</f>
        <v>2.2999999999999998</v>
      </c>
      <c r="C129" s="45">
        <f>0.8+0.3+0.95</f>
        <v>2.0499999999999998</v>
      </c>
      <c r="D129" s="45"/>
      <c r="E129" s="46">
        <f>0.65+0.35</f>
        <v>1</v>
      </c>
      <c r="F129" s="47"/>
      <c r="G129" s="45">
        <f>0.67+0.85</f>
        <v>1.52</v>
      </c>
      <c r="H129" s="48">
        <f t="shared" si="7"/>
        <v>6.8699999999999992</v>
      </c>
    </row>
    <row r="130" spans="1:8" x14ac:dyDescent="0.3">
      <c r="A130" s="3" t="s">
        <v>9</v>
      </c>
      <c r="B130" s="41"/>
      <c r="C130" s="41"/>
      <c r="D130" s="41"/>
      <c r="E130" s="42"/>
      <c r="F130" s="43"/>
      <c r="G130" s="41"/>
      <c r="H130" s="17">
        <f t="shared" si="7"/>
        <v>0</v>
      </c>
    </row>
    <row r="131" spans="1:8" x14ac:dyDescent="0.3">
      <c r="A131" s="3" t="s">
        <v>10</v>
      </c>
      <c r="B131" s="41"/>
      <c r="C131" s="41"/>
      <c r="D131" s="41"/>
      <c r="E131" s="42"/>
      <c r="F131" s="43"/>
      <c r="G131" s="41"/>
      <c r="H131" s="17">
        <f t="shared" si="7"/>
        <v>0</v>
      </c>
    </row>
    <row r="132" spans="1:8" x14ac:dyDescent="0.3">
      <c r="A132" s="3" t="s">
        <v>11</v>
      </c>
      <c r="B132" s="41"/>
      <c r="C132" s="41"/>
      <c r="D132" s="41"/>
      <c r="E132" s="42"/>
      <c r="F132" s="43"/>
      <c r="G132" s="41"/>
      <c r="H132" s="17">
        <f t="shared" si="7"/>
        <v>0</v>
      </c>
    </row>
    <row r="133" spans="1:8" x14ac:dyDescent="0.3">
      <c r="A133" s="49" t="s">
        <v>110</v>
      </c>
      <c r="B133" s="50"/>
      <c r="C133" s="50"/>
      <c r="D133" s="50"/>
      <c r="E133" s="51"/>
      <c r="F133" s="52"/>
      <c r="G133" s="50">
        <v>0.4</v>
      </c>
      <c r="H133" s="53">
        <f t="shared" si="7"/>
        <v>0.4</v>
      </c>
    </row>
    <row r="134" spans="1:8" x14ac:dyDescent="0.3">
      <c r="A134" s="3" t="s">
        <v>111</v>
      </c>
      <c r="B134" s="41"/>
      <c r="C134" s="41"/>
      <c r="D134" s="41"/>
      <c r="E134" s="42"/>
      <c r="F134" s="43"/>
      <c r="G134" s="41"/>
      <c r="H134" s="17">
        <f t="shared" si="7"/>
        <v>0</v>
      </c>
    </row>
    <row r="135" spans="1:8" x14ac:dyDescent="0.3">
      <c r="A135" s="3" t="s">
        <v>112</v>
      </c>
      <c r="B135" s="41"/>
      <c r="C135" s="41"/>
      <c r="D135" s="41"/>
      <c r="E135" s="42"/>
      <c r="F135" s="43"/>
      <c r="G135" s="41">
        <v>0.5</v>
      </c>
      <c r="H135" s="17">
        <f t="shared" si="7"/>
        <v>0.5</v>
      </c>
    </row>
    <row r="136" spans="1:8" x14ac:dyDescent="0.3">
      <c r="A136" s="3" t="s">
        <v>12</v>
      </c>
      <c r="B136" s="41"/>
      <c r="C136" s="41"/>
      <c r="D136" s="41"/>
      <c r="E136" s="42"/>
      <c r="F136" s="43"/>
      <c r="G136" s="41">
        <v>0.5</v>
      </c>
      <c r="H136" s="17">
        <f t="shared" si="7"/>
        <v>0.5</v>
      </c>
    </row>
    <row r="137" spans="1:8" ht="16.2" thickBot="1" x14ac:dyDescent="0.35">
      <c r="A137" s="6" t="s">
        <v>0</v>
      </c>
      <c r="B137" s="4" t="str">
        <f>B3</f>
        <v>Q1</v>
      </c>
      <c r="C137" s="4" t="str">
        <f>C3</f>
        <v>Q2</v>
      </c>
      <c r="D137" s="4" t="str">
        <f>D3</f>
        <v>Q3</v>
      </c>
      <c r="E137" s="36" t="str">
        <f>E3</f>
        <v>Q4</v>
      </c>
      <c r="F137" s="34" t="str">
        <f>F3</f>
        <v>Q1</v>
      </c>
      <c r="G137" s="4" t="str">
        <f>G3</f>
        <v>Q2</v>
      </c>
    </row>
    <row r="138" spans="1:8" ht="16.2" thickTop="1" x14ac:dyDescent="0.3">
      <c r="A138" s="39" t="s">
        <v>83</v>
      </c>
      <c r="B138" s="40">
        <f>SUM(B4:B136)</f>
        <v>8.6499999999999986</v>
      </c>
      <c r="C138" s="40">
        <f>SUM(C4:C136)</f>
        <v>31.359999999999996</v>
      </c>
      <c r="D138" s="40">
        <f>SUM(D4:D136)</f>
        <v>5.3100000000000005</v>
      </c>
      <c r="E138" s="40">
        <f>SUM(E4:E136)</f>
        <v>19.709999999999997</v>
      </c>
      <c r="F138" s="40">
        <f>SUM(F4:F136)</f>
        <v>33.980000000000004</v>
      </c>
      <c r="G138" s="40">
        <f>SUM(G4:G136)</f>
        <v>32.040000000000006</v>
      </c>
      <c r="H138" s="35">
        <f>SUM(H4:H136)</f>
        <v>131.04999999999998</v>
      </c>
    </row>
    <row r="151" spans="8:8" x14ac:dyDescent="0.3">
      <c r="H151"/>
    </row>
    <row r="152" spans="8:8" x14ac:dyDescent="0.3">
      <c r="H152"/>
    </row>
    <row r="153" spans="8:8" x14ac:dyDescent="0.3">
      <c r="H153"/>
    </row>
    <row r="154" spans="8:8" x14ac:dyDescent="0.3">
      <c r="H154"/>
    </row>
    <row r="155" spans="8:8" x14ac:dyDescent="0.3">
      <c r="H155"/>
    </row>
  </sheetData>
  <sortState xmlns:xlrd2="http://schemas.microsoft.com/office/spreadsheetml/2017/richdata2" ref="A6:I141">
    <sortCondition ref="H1"/>
  </sortState>
  <mergeCells count="3">
    <mergeCell ref="B1:G1"/>
    <mergeCell ref="B2:E2"/>
    <mergeCell ref="F2: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Zamestnanci FPEDAS</vt:lpstr>
    </vt:vector>
  </TitlesOfParts>
  <Company>ŽU Žilina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Radovan Madleňák</dc:creator>
  <cp:lastModifiedBy>JF</cp:lastModifiedBy>
  <cp:lastPrinted>2016-04-18T12:53:52Z</cp:lastPrinted>
  <dcterms:created xsi:type="dcterms:W3CDTF">2015-04-22T19:41:14Z</dcterms:created>
  <dcterms:modified xsi:type="dcterms:W3CDTF">2021-02-10T08:16:12Z</dcterms:modified>
</cp:coreProperties>
</file>